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Компаратор-1" sheetId="1" r:id="rId1"/>
    <sheet name="Компаратор-2" sheetId="2" r:id="rId2"/>
    <sheet name="Компаратор-3" sheetId="3" r:id="rId3"/>
  </sheets>
  <definedNames>
    <definedName name="_xlnm.Print_Area" localSheetId="0">'Компаратор-1'!$A$1:$F$41</definedName>
    <definedName name="_xlnm.Print_Area" localSheetId="1">'Компаратор-2'!$A$1:$F$41</definedName>
    <definedName name="_xlnm.Print_Area" localSheetId="2">'Компаратор-3'!$A$1:$F$42</definedName>
  </definedNames>
  <calcPr fullCalcOnLoad="1"/>
</workbook>
</file>

<file path=xl/sharedStrings.xml><?xml version="1.0" encoding="utf-8"?>
<sst xmlns="http://schemas.openxmlformats.org/spreadsheetml/2006/main" count="148" uniqueCount="64">
  <si>
    <t>E6 ±20%</t>
  </si>
  <si>
    <t>E12 ±10%</t>
  </si>
  <si>
    <t>E24 ±5%</t>
  </si>
  <si>
    <t>Версия</t>
  </si>
  <si>
    <t>Расчёт R1...R3 для заданного порогового напряжения, тока и R4</t>
  </si>
  <si>
    <t>Uвх</t>
  </si>
  <si>
    <t>В</t>
  </si>
  <si>
    <t>Uпргmin</t>
  </si>
  <si>
    <t>Uпрг</t>
  </si>
  <si>
    <t>Uпргmax</t>
  </si>
  <si>
    <t>Iнагр</t>
  </si>
  <si>
    <t>мА</t>
  </si>
  <si>
    <t>R1</t>
  </si>
  <si>
    <t>кОм</t>
  </si>
  <si>
    <t>Iпотр "0"</t>
  </si>
  <si>
    <t>Iшунт, Uд &gt; 2,5V</t>
  </si>
  <si>
    <t>Iпотр "1"</t>
  </si>
  <si>
    <t>PR1max</t>
  </si>
  <si>
    <t>мВт</t>
  </si>
  <si>
    <t>R2+R3, кОм</t>
  </si>
  <si>
    <t>R2</t>
  </si>
  <si>
    <t>R2+R3max</t>
  </si>
  <si>
    <t>R3max</t>
  </si>
  <si>
    <t>R3*</t>
  </si>
  <si>
    <t>R2+R3 расчёт</t>
  </si>
  <si>
    <t>R4</t>
  </si>
  <si>
    <t>Iдел</t>
  </si>
  <si>
    <t>мкА</t>
  </si>
  <si>
    <t>huxfluxdeluxe.wordpress.com</t>
  </si>
  <si>
    <t>Инструкция</t>
  </si>
  <si>
    <r>
      <rPr>
        <sz val="10"/>
        <rFont val="Arial"/>
        <family val="2"/>
      </rPr>
      <t xml:space="preserve">1. Задать входное и пороговое напряжения </t>
    </r>
    <r>
      <rPr>
        <i/>
        <sz val="10"/>
        <rFont val="Arial"/>
        <family val="2"/>
      </rPr>
      <t>Uвх, Uпрг</t>
    </r>
    <r>
      <rPr>
        <sz val="10"/>
        <rFont val="Arial"/>
        <family val="2"/>
      </rPr>
      <t xml:space="preserve">, ток нагрузки </t>
    </r>
    <r>
      <rPr>
        <i/>
        <sz val="10"/>
        <rFont val="Arial"/>
        <family val="2"/>
      </rPr>
      <t>Iнагр</t>
    </r>
    <r>
      <rPr>
        <sz val="10"/>
        <rFont val="Arial"/>
        <family val="2"/>
      </rPr>
      <t>.</t>
    </r>
  </si>
  <si>
    <r>
      <rPr>
        <sz val="10"/>
        <rFont val="Arial"/>
        <family val="2"/>
      </rPr>
      <t xml:space="preserve">2. Калькулятор выдаст сопротивление и мощность </t>
    </r>
    <r>
      <rPr>
        <i/>
        <sz val="10"/>
        <rFont val="Arial"/>
        <family val="2"/>
      </rPr>
      <t>R1</t>
    </r>
    <r>
      <rPr>
        <sz val="10"/>
        <rFont val="Arial"/>
        <family val="2"/>
      </rPr>
      <t xml:space="preserve">. Когда </t>
    </r>
    <r>
      <rPr>
        <i/>
        <sz val="10"/>
        <rFont val="Arial"/>
        <family val="2"/>
      </rPr>
      <t xml:space="preserve">TL431 </t>
    </r>
    <r>
      <rPr>
        <sz val="10"/>
        <rFont val="Arial"/>
        <family val="2"/>
      </rPr>
      <t xml:space="preserve">открыта, через него течёт ток </t>
    </r>
    <r>
      <rPr>
        <i/>
        <sz val="10"/>
        <rFont val="Arial"/>
        <family val="2"/>
      </rPr>
      <t>Iшунт</t>
    </r>
    <r>
      <rPr>
        <sz val="10"/>
        <rFont val="Arial"/>
        <family val="2"/>
      </rPr>
      <t xml:space="preserve">, когда закрыта – </t>
    </r>
    <r>
      <rPr>
        <i/>
        <sz val="10"/>
        <rFont val="Arial"/>
        <family val="2"/>
      </rPr>
      <t>Iнагр+0,4 mA.</t>
    </r>
  </si>
  <si>
    <r>
      <rPr>
        <sz val="10"/>
        <rFont val="Arial"/>
        <family val="2"/>
      </rPr>
      <t>3. Логический "0" = 1,8...2V (</t>
    </r>
    <r>
      <rPr>
        <i/>
        <sz val="10"/>
        <rFont val="Arial"/>
        <family val="2"/>
      </rPr>
      <t>Uвх</t>
    </r>
    <r>
      <rPr>
        <sz val="10"/>
        <rFont val="Arial"/>
        <family val="2"/>
      </rPr>
      <t>&gt;</t>
    </r>
    <r>
      <rPr>
        <i/>
        <sz val="10"/>
        <rFont val="Arial"/>
        <family val="2"/>
      </rPr>
      <t>Uпрг, Uд</t>
    </r>
    <r>
      <rPr>
        <sz val="10"/>
        <rFont val="Arial"/>
        <family val="2"/>
      </rPr>
      <t xml:space="preserve">&gt;2,5V, </t>
    </r>
    <r>
      <rPr>
        <i/>
        <sz val="10"/>
        <rFont val="Arial"/>
        <family val="2"/>
      </rPr>
      <t xml:space="preserve">TL431 </t>
    </r>
    <r>
      <rPr>
        <sz val="10"/>
        <rFont val="Arial"/>
        <family val="2"/>
      </rPr>
      <t xml:space="preserve">открыта).
Логическая "1" = </t>
    </r>
    <r>
      <rPr>
        <i/>
        <sz val="10"/>
        <rFont val="Arial"/>
        <family val="2"/>
      </rPr>
      <t>Uвх–</t>
    </r>
    <r>
      <rPr>
        <sz val="10"/>
        <rFont val="Arial"/>
        <family val="2"/>
      </rPr>
      <t>(0,4 mA * R1, k) (</t>
    </r>
    <r>
      <rPr>
        <i/>
        <sz val="10"/>
        <rFont val="Arial"/>
        <family val="2"/>
      </rPr>
      <t>Uвх</t>
    </r>
    <r>
      <rPr>
        <sz val="10"/>
        <rFont val="Arial"/>
        <family val="2"/>
      </rPr>
      <t>&lt;</t>
    </r>
    <r>
      <rPr>
        <i/>
        <sz val="10"/>
        <rFont val="Arial"/>
        <family val="2"/>
      </rPr>
      <t>Uпрг, Uд</t>
    </r>
    <r>
      <rPr>
        <sz val="10"/>
        <rFont val="Arial"/>
        <family val="2"/>
      </rPr>
      <t xml:space="preserve">&lt;2,5V, </t>
    </r>
    <r>
      <rPr>
        <i/>
        <sz val="10"/>
        <rFont val="Arial"/>
        <family val="2"/>
      </rPr>
      <t xml:space="preserve">TL431 </t>
    </r>
    <r>
      <rPr>
        <sz val="10"/>
        <rFont val="Arial"/>
        <family val="2"/>
      </rPr>
      <t>закрыта).</t>
    </r>
  </si>
  <si>
    <r>
      <rPr>
        <sz val="10"/>
        <rFont val="Arial"/>
        <family val="2"/>
      </rPr>
      <t xml:space="preserve">4. Установить </t>
    </r>
    <r>
      <rPr>
        <i/>
        <sz val="10"/>
        <rFont val="Arial"/>
        <family val="2"/>
      </rPr>
      <t xml:space="preserve">R3max </t>
    </r>
    <r>
      <rPr>
        <sz val="10"/>
        <rFont val="Arial"/>
        <family val="2"/>
      </rPr>
      <t xml:space="preserve">и </t>
    </r>
    <r>
      <rPr>
        <i/>
        <sz val="10"/>
        <rFont val="Arial"/>
        <family val="2"/>
      </rPr>
      <t>R3*</t>
    </r>
    <r>
      <rPr>
        <sz val="10"/>
        <rFont val="Arial"/>
        <family val="2"/>
      </rPr>
      <t xml:space="preserve"> в нули.</t>
    </r>
  </si>
  <si>
    <r>
      <rPr>
        <sz val="10"/>
        <rFont val="Arial"/>
        <family val="2"/>
      </rPr>
      <t xml:space="preserve">5. Выбрать </t>
    </r>
    <r>
      <rPr>
        <i/>
        <sz val="10"/>
        <rFont val="Arial"/>
        <family val="2"/>
      </rPr>
      <t>R4</t>
    </r>
    <r>
      <rPr>
        <sz val="10"/>
        <rFont val="Arial"/>
        <family val="2"/>
      </rPr>
      <t xml:space="preserve"> из таблицы стандартных номиналов и внести его в графу. Калькулятор выдаст расчётное значение суммы </t>
    </r>
    <r>
      <rPr>
        <i/>
        <sz val="10"/>
        <rFont val="Arial"/>
        <family val="2"/>
      </rPr>
      <t xml:space="preserve">R2 </t>
    </r>
    <r>
      <rPr>
        <sz val="10"/>
        <rFont val="Arial"/>
        <family val="2"/>
      </rPr>
      <t xml:space="preserve">и </t>
    </r>
    <r>
      <rPr>
        <i/>
        <sz val="10"/>
        <rFont val="Arial"/>
        <family val="2"/>
      </rPr>
      <t>R3.</t>
    </r>
  </si>
  <si>
    <r>
      <rPr>
        <sz val="10"/>
        <rFont val="Arial"/>
        <family val="2"/>
      </rPr>
      <t xml:space="preserve">6. Задать стандартный номинал </t>
    </r>
    <r>
      <rPr>
        <i/>
        <sz val="10"/>
        <rFont val="Arial"/>
        <family val="2"/>
      </rPr>
      <t xml:space="preserve">R2 </t>
    </r>
    <r>
      <rPr>
        <sz val="10"/>
        <rFont val="Arial"/>
        <family val="2"/>
      </rPr>
      <t xml:space="preserve">— меньше, чем сумма </t>
    </r>
    <r>
      <rPr>
        <i/>
        <sz val="10"/>
        <rFont val="Arial"/>
        <family val="2"/>
      </rPr>
      <t>R2+R3.</t>
    </r>
  </si>
  <si>
    <r>
      <rPr>
        <sz val="10"/>
        <rFont val="Arial"/>
        <family val="2"/>
      </rPr>
      <t xml:space="preserve">7. Указать максимальное сопротивление подстроечного резистора </t>
    </r>
    <r>
      <rPr>
        <i/>
        <sz val="10"/>
        <rFont val="Arial"/>
        <family val="2"/>
      </rPr>
      <t>R3max</t>
    </r>
    <r>
      <rPr>
        <sz val="10"/>
        <rFont val="Arial"/>
        <family val="2"/>
      </rPr>
      <t xml:space="preserve">. Итоговая сумма </t>
    </r>
    <r>
      <rPr>
        <i/>
        <sz val="10"/>
        <rFont val="Arial"/>
        <family val="2"/>
      </rPr>
      <t>R2+R3max</t>
    </r>
    <r>
      <rPr>
        <sz val="10"/>
        <rFont val="Arial"/>
        <family val="2"/>
      </rPr>
      <t xml:space="preserve"> должна быть больше расчётного значения. Чем ближе </t>
    </r>
    <r>
      <rPr>
        <i/>
        <sz val="10"/>
        <rFont val="Arial"/>
        <family val="2"/>
      </rPr>
      <t>R2</t>
    </r>
    <r>
      <rPr>
        <sz val="10"/>
        <rFont val="Arial"/>
        <family val="2"/>
      </rPr>
      <t xml:space="preserve"> к сумме и чем меньше </t>
    </r>
    <r>
      <rPr>
        <i/>
        <sz val="10"/>
        <rFont val="Arial"/>
        <family val="2"/>
      </rPr>
      <t>R3max</t>
    </r>
    <r>
      <rPr>
        <sz val="10"/>
        <rFont val="Arial"/>
        <family val="2"/>
      </rPr>
      <t xml:space="preserve">, тем </t>
    </r>
    <r>
      <rPr>
        <b/>
        <sz val="10"/>
        <rFont val="Arial"/>
        <family val="2"/>
      </rPr>
      <t>у</t>
    </r>
    <r>
      <rPr>
        <sz val="10"/>
        <rFont val="Arial"/>
        <family val="2"/>
      </rPr>
      <t xml:space="preserve">же будет диапазон регулировки </t>
    </r>
    <r>
      <rPr>
        <i/>
        <sz val="10"/>
        <rFont val="Arial"/>
        <family val="2"/>
      </rPr>
      <t>Uпргmin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Uпргmax</t>
    </r>
    <r>
      <rPr>
        <sz val="10"/>
        <rFont val="Arial"/>
        <family val="2"/>
      </rPr>
      <t>.</t>
    </r>
  </si>
  <si>
    <r>
      <rPr>
        <sz val="10"/>
        <rFont val="Arial"/>
        <family val="2"/>
      </rPr>
      <t xml:space="preserve">8. При помощи </t>
    </r>
    <r>
      <rPr>
        <i/>
        <sz val="10"/>
        <rFont val="Arial"/>
        <family val="2"/>
      </rPr>
      <t>R3*</t>
    </r>
    <r>
      <rPr>
        <sz val="10"/>
        <rFont val="Arial"/>
        <family val="2"/>
      </rPr>
      <t xml:space="preserve"> можно точно подогнать рассчитанное </t>
    </r>
    <r>
      <rPr>
        <i/>
        <sz val="10"/>
        <rFont val="Arial"/>
        <family val="2"/>
      </rPr>
      <t>Uпрг</t>
    </r>
    <r>
      <rPr>
        <sz val="10"/>
        <rFont val="Arial"/>
        <family val="2"/>
      </rPr>
      <t>.</t>
    </r>
  </si>
  <si>
    <r>
      <rPr>
        <sz val="10"/>
        <rFont val="Arial"/>
        <family val="2"/>
      </rPr>
      <t xml:space="preserve">9. </t>
    </r>
    <r>
      <rPr>
        <i/>
        <sz val="10"/>
        <rFont val="Arial"/>
        <family val="2"/>
      </rPr>
      <t xml:space="preserve">Iпотр "0" </t>
    </r>
    <r>
      <rPr>
        <sz val="10"/>
        <rFont val="Arial"/>
        <family val="2"/>
      </rPr>
      <t xml:space="preserve"> - ток потребления всей схемы, когда </t>
    </r>
    <r>
      <rPr>
        <i/>
        <sz val="10"/>
        <rFont val="Arial"/>
        <family val="2"/>
      </rPr>
      <t xml:space="preserve">TL431 </t>
    </r>
    <r>
      <rPr>
        <sz val="10"/>
        <rFont val="Arial"/>
        <family val="2"/>
      </rPr>
      <t>открыта (</t>
    </r>
    <r>
      <rPr>
        <i/>
        <sz val="10"/>
        <rFont val="Arial"/>
        <family val="2"/>
      </rPr>
      <t>Uвх</t>
    </r>
    <r>
      <rPr>
        <sz val="10"/>
        <rFont val="Arial"/>
        <family val="2"/>
      </rPr>
      <t>&gt;</t>
    </r>
    <r>
      <rPr>
        <i/>
        <sz val="10"/>
        <rFont val="Arial"/>
        <family val="2"/>
      </rPr>
      <t>Uпрг, Uд</t>
    </r>
    <r>
      <rPr>
        <sz val="10"/>
        <rFont val="Arial"/>
        <family val="2"/>
      </rPr>
      <t xml:space="preserve">&gt;2,5V). Увеличивается с ростом </t>
    </r>
    <r>
      <rPr>
        <i/>
        <sz val="10"/>
        <rFont val="Arial"/>
        <family val="2"/>
      </rPr>
      <t>Uвх.</t>
    </r>
  </si>
  <si>
    <r>
      <rPr>
        <sz val="10"/>
        <rFont val="Arial"/>
        <family val="2"/>
      </rPr>
      <t xml:space="preserve">10. </t>
    </r>
    <r>
      <rPr>
        <i/>
        <sz val="10"/>
        <rFont val="Arial"/>
        <family val="2"/>
      </rPr>
      <t xml:space="preserve">Iпотр "1" </t>
    </r>
    <r>
      <rPr>
        <sz val="10"/>
        <rFont val="Arial"/>
        <family val="2"/>
      </rPr>
      <t xml:space="preserve"> - ток потребления всей схемы, когда </t>
    </r>
    <r>
      <rPr>
        <i/>
        <sz val="10"/>
        <rFont val="Arial"/>
        <family val="2"/>
      </rPr>
      <t xml:space="preserve">TL431 </t>
    </r>
    <r>
      <rPr>
        <sz val="10"/>
        <rFont val="Arial"/>
        <family val="2"/>
      </rPr>
      <t>закрыта (</t>
    </r>
    <r>
      <rPr>
        <i/>
        <sz val="10"/>
        <rFont val="Arial"/>
        <family val="2"/>
      </rPr>
      <t>Uвх</t>
    </r>
    <r>
      <rPr>
        <sz val="10"/>
        <rFont val="Arial"/>
        <family val="2"/>
      </rPr>
      <t>&lt;</t>
    </r>
    <r>
      <rPr>
        <i/>
        <sz val="10"/>
        <rFont val="Arial"/>
        <family val="2"/>
      </rPr>
      <t>Uпрг, Uд</t>
    </r>
    <r>
      <rPr>
        <sz val="10"/>
        <rFont val="Arial"/>
        <family val="2"/>
      </rPr>
      <t>&lt;2,5V). Определяется током делителя и заданным током нагрузки.</t>
    </r>
  </si>
  <si>
    <t>N.B.</t>
  </si>
  <si>
    <r>
      <rPr>
        <i/>
        <sz val="12"/>
        <rFont val="Arial"/>
        <family val="2"/>
      </rPr>
      <t>Расчёт R1 и R2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для заданного порогового напряжения, тока, R3 и R4</t>
    </r>
  </si>
  <si>
    <t>R3+R4, кОм</t>
  </si>
  <si>
    <t>R2 расчёт</t>
  </si>
  <si>
    <t>R4+R3*</t>
  </si>
  <si>
    <r>
      <rPr>
        <sz val="10"/>
        <rFont val="Arial"/>
        <family val="2"/>
      </rPr>
      <t xml:space="preserve">2. Калькулятор выдаст сопротивление и мощность </t>
    </r>
    <r>
      <rPr>
        <i/>
        <sz val="10"/>
        <rFont val="Arial"/>
        <family val="2"/>
      </rPr>
      <t>R1</t>
    </r>
    <r>
      <rPr>
        <sz val="10"/>
        <rFont val="Arial"/>
        <family val="2"/>
      </rPr>
      <t xml:space="preserve">. Когда </t>
    </r>
    <r>
      <rPr>
        <i/>
        <sz val="10"/>
        <rFont val="Arial"/>
        <family val="2"/>
      </rPr>
      <t xml:space="preserve">TL431 </t>
    </r>
    <r>
      <rPr>
        <sz val="10"/>
        <rFont val="Arial"/>
        <family val="2"/>
      </rPr>
      <t>открыта (</t>
    </r>
    <r>
      <rPr>
        <i/>
        <sz val="10"/>
        <rFont val="Arial"/>
        <family val="2"/>
      </rPr>
      <t>Uвх</t>
    </r>
    <r>
      <rPr>
        <sz val="10"/>
        <rFont val="Arial"/>
        <family val="2"/>
      </rPr>
      <t>&gt;</t>
    </r>
    <r>
      <rPr>
        <i/>
        <sz val="10"/>
        <rFont val="Arial"/>
        <family val="2"/>
      </rPr>
      <t>Uпрг, Uд</t>
    </r>
    <r>
      <rPr>
        <sz val="10"/>
        <rFont val="Arial"/>
        <family val="2"/>
      </rPr>
      <t xml:space="preserve">&gt;2,5V), через него течёт ток </t>
    </r>
    <r>
      <rPr>
        <i/>
        <sz val="10"/>
        <rFont val="Arial"/>
        <family val="2"/>
      </rPr>
      <t>Iшунт</t>
    </r>
    <r>
      <rPr>
        <sz val="10"/>
        <rFont val="Arial"/>
        <family val="2"/>
      </rPr>
      <t xml:space="preserve">, когда закрыта –  </t>
    </r>
    <r>
      <rPr>
        <i/>
        <sz val="10"/>
        <rFont val="Arial"/>
        <family val="2"/>
      </rPr>
      <t>Iнагр+0,4 mA.</t>
    </r>
  </si>
  <si>
    <r>
      <rPr>
        <sz val="10"/>
        <rFont val="Arial"/>
        <family val="2"/>
      </rPr>
      <t xml:space="preserve">4. Установить </t>
    </r>
    <r>
      <rPr>
        <i/>
        <sz val="10"/>
        <rFont val="Arial"/>
        <family val="2"/>
      </rPr>
      <t>R2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 xml:space="preserve">R3max </t>
    </r>
    <r>
      <rPr>
        <sz val="10"/>
        <rFont val="Arial"/>
        <family val="2"/>
      </rPr>
      <t xml:space="preserve">и </t>
    </r>
    <r>
      <rPr>
        <i/>
        <sz val="10"/>
        <rFont val="Arial"/>
        <family val="2"/>
      </rPr>
      <t>R3*</t>
    </r>
    <r>
      <rPr>
        <sz val="10"/>
        <rFont val="Arial"/>
        <family val="2"/>
      </rPr>
      <t xml:space="preserve"> в нули.</t>
    </r>
  </si>
  <si>
    <r>
      <rPr>
        <sz val="10"/>
        <rFont val="Arial"/>
        <family val="2"/>
      </rPr>
      <t xml:space="preserve">5. Выбрать </t>
    </r>
    <r>
      <rPr>
        <i/>
        <sz val="10"/>
        <rFont val="Arial"/>
        <family val="2"/>
      </rPr>
      <t>R4</t>
    </r>
    <r>
      <rPr>
        <sz val="10"/>
        <rFont val="Arial"/>
        <family val="2"/>
      </rPr>
      <t xml:space="preserve"> из таблицы стандартных номиналов и внести его в графу. Калькулятор выдаст предварительное значение </t>
    </r>
    <r>
      <rPr>
        <i/>
        <sz val="10"/>
        <rFont val="Arial"/>
        <family val="2"/>
      </rPr>
      <t>R2.</t>
    </r>
  </si>
  <si>
    <r>
      <rPr>
        <sz val="10"/>
        <rFont val="Arial"/>
        <family val="2"/>
      </rPr>
      <t xml:space="preserve">6. Задать максимальное значение </t>
    </r>
    <r>
      <rPr>
        <i/>
        <sz val="10"/>
        <rFont val="Arial"/>
        <family val="2"/>
      </rPr>
      <t xml:space="preserve">R3max </t>
    </r>
    <r>
      <rPr>
        <sz val="10"/>
        <rFont val="Arial"/>
        <family val="2"/>
      </rPr>
      <t xml:space="preserve">и (опционально) </t>
    </r>
    <r>
      <rPr>
        <i/>
        <sz val="10"/>
        <rFont val="Arial"/>
        <family val="2"/>
      </rPr>
      <t xml:space="preserve">R3*. </t>
    </r>
    <r>
      <rPr>
        <sz val="10"/>
        <rFont val="Arial"/>
        <family val="2"/>
      </rPr>
      <t xml:space="preserve">Чем меньше </t>
    </r>
    <r>
      <rPr>
        <i/>
        <sz val="10"/>
        <rFont val="Arial"/>
        <family val="2"/>
      </rPr>
      <t>R3max</t>
    </r>
    <r>
      <rPr>
        <sz val="10"/>
        <rFont val="Arial"/>
        <family val="2"/>
      </rPr>
      <t xml:space="preserve">, тем </t>
    </r>
    <r>
      <rPr>
        <b/>
        <sz val="10"/>
        <rFont val="Arial"/>
        <family val="2"/>
      </rPr>
      <t>у</t>
    </r>
    <r>
      <rPr>
        <sz val="10"/>
        <rFont val="Arial"/>
        <family val="2"/>
      </rPr>
      <t xml:space="preserve">же будет диапазон регулировки </t>
    </r>
    <r>
      <rPr>
        <i/>
        <sz val="10"/>
        <rFont val="Arial"/>
        <family val="2"/>
      </rPr>
      <t>Uпргmin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Uпргmax</t>
    </r>
    <r>
      <rPr>
        <sz val="10"/>
        <rFont val="Arial"/>
        <family val="2"/>
      </rPr>
      <t xml:space="preserve">. Калькулятор выдаст окончательное значение </t>
    </r>
    <r>
      <rPr>
        <i/>
        <sz val="10"/>
        <rFont val="Arial"/>
        <family val="2"/>
      </rPr>
      <t>R2.</t>
    </r>
  </si>
  <si>
    <r>
      <rPr>
        <sz val="10"/>
        <rFont val="Arial"/>
        <family val="2"/>
      </rPr>
      <t xml:space="preserve">7. Задать стандартный номинал </t>
    </r>
    <r>
      <rPr>
        <i/>
        <sz val="10"/>
        <rFont val="Arial"/>
        <family val="2"/>
      </rPr>
      <t>R2</t>
    </r>
    <r>
      <rPr>
        <sz val="10"/>
        <rFont val="Arial"/>
        <family val="2"/>
      </rPr>
      <t>, близкий к рассчитанному</t>
    </r>
    <r>
      <rPr>
        <i/>
        <sz val="10"/>
        <rFont val="Arial"/>
        <family val="2"/>
      </rPr>
      <t>.</t>
    </r>
  </si>
  <si>
    <t>Расчёт R1 и подбор R2...R4 для заданного порогового напряжения и тока</t>
  </si>
  <si>
    <t>R3, кОм</t>
  </si>
  <si>
    <t>R3.1</t>
  </si>
  <si>
    <t>R3.2</t>
  </si>
  <si>
    <t>R3</t>
  </si>
  <si>
    <r>
      <rPr>
        <sz val="10"/>
        <rFont val="Arial"/>
        <family val="2"/>
      </rPr>
      <t xml:space="preserve">3. Установить </t>
    </r>
    <r>
      <rPr>
        <i/>
        <sz val="10"/>
        <rFont val="Arial"/>
        <family val="2"/>
      </rPr>
      <t>R3max</t>
    </r>
    <r>
      <rPr>
        <sz val="10"/>
        <rFont val="Arial"/>
        <family val="2"/>
      </rPr>
      <t xml:space="preserve"> и </t>
    </r>
    <r>
      <rPr>
        <i/>
        <sz val="10"/>
        <rFont val="Arial"/>
        <family val="2"/>
      </rPr>
      <t>R3.1</t>
    </r>
    <r>
      <rPr>
        <sz val="10"/>
        <rFont val="Arial"/>
        <family val="2"/>
      </rPr>
      <t xml:space="preserve"> в нули. </t>
    </r>
    <r>
      <rPr>
        <i/>
        <sz val="10"/>
        <rFont val="Arial"/>
        <family val="2"/>
      </rPr>
      <t>R3.2</t>
    </r>
    <r>
      <rPr>
        <sz val="10"/>
        <rFont val="Arial"/>
        <family val="2"/>
      </rPr>
      <t xml:space="preserve"> обнулится автоматически.</t>
    </r>
  </si>
  <si>
    <r>
      <rPr>
        <sz val="10"/>
        <rFont val="Arial"/>
        <family val="2"/>
      </rPr>
      <t xml:space="preserve">4. Подобрать такие </t>
    </r>
    <r>
      <rPr>
        <i/>
        <sz val="10"/>
        <rFont val="Arial"/>
        <family val="2"/>
      </rPr>
      <t xml:space="preserve">R2 </t>
    </r>
    <r>
      <rPr>
        <sz val="10"/>
        <rFont val="Arial"/>
        <family val="2"/>
      </rPr>
      <t xml:space="preserve">и </t>
    </r>
    <r>
      <rPr>
        <i/>
        <sz val="10"/>
        <rFont val="Arial"/>
        <family val="2"/>
      </rPr>
      <t>R4</t>
    </r>
    <r>
      <rPr>
        <sz val="10"/>
        <rFont val="Arial"/>
        <family val="2"/>
      </rPr>
      <t xml:space="preserve">, чтобы </t>
    </r>
    <r>
      <rPr>
        <i/>
        <sz val="10"/>
        <rFont val="Arial"/>
        <family val="2"/>
      </rPr>
      <t xml:space="preserve">Uпрг </t>
    </r>
    <r>
      <rPr>
        <sz val="10"/>
        <rFont val="Arial"/>
        <family val="2"/>
      </rPr>
      <t>было близким к нужному. Используйте таблицу стандартных номиналов резисторов.</t>
    </r>
  </si>
  <si>
    <r>
      <rPr>
        <sz val="10"/>
        <rFont val="Arial"/>
        <family val="2"/>
      </rPr>
      <t xml:space="preserve">5. Для точной регулировки укажите максимальное сопротивление подстроечного резистора </t>
    </r>
    <r>
      <rPr>
        <i/>
        <sz val="10"/>
        <rFont val="Arial"/>
        <family val="2"/>
      </rPr>
      <t>R3max.</t>
    </r>
  </si>
  <si>
    <r>
      <rPr>
        <sz val="10"/>
        <rFont val="Arial"/>
        <family val="2"/>
      </rPr>
      <t>6. Калькулятор выдаст диапазон регулировки (</t>
    </r>
    <r>
      <rPr>
        <i/>
        <sz val="10"/>
        <rFont val="Arial"/>
        <family val="2"/>
      </rPr>
      <t>Uпргmin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Uпргmax</t>
    </r>
    <r>
      <rPr>
        <sz val="10"/>
        <rFont val="Arial"/>
        <family val="2"/>
      </rPr>
      <t xml:space="preserve">) и текущее значение </t>
    </r>
    <r>
      <rPr>
        <i/>
        <sz val="10"/>
        <rFont val="Arial"/>
        <family val="2"/>
      </rPr>
      <t>Uпрг.</t>
    </r>
    <r>
      <rPr>
        <sz val="10"/>
        <rFont val="Arial"/>
        <family val="2"/>
      </rPr>
      <t xml:space="preserve"> Последнее можно менять, увеличив сопротивление </t>
    </r>
    <r>
      <rPr>
        <i/>
        <sz val="10"/>
        <rFont val="Arial"/>
        <family val="2"/>
      </rPr>
      <t>R3.1.</t>
    </r>
  </si>
  <si>
    <r>
      <rPr>
        <sz val="10"/>
        <rFont val="Arial"/>
        <family val="2"/>
      </rPr>
      <t xml:space="preserve">7. </t>
    </r>
    <r>
      <rPr>
        <i/>
        <sz val="10"/>
        <rFont val="Arial"/>
        <family val="2"/>
      </rPr>
      <t xml:space="preserve">Iпотр "0" </t>
    </r>
    <r>
      <rPr>
        <sz val="10"/>
        <rFont val="Arial"/>
        <family val="2"/>
      </rPr>
      <t xml:space="preserve"> - ток потребления всей схемы, когда </t>
    </r>
    <r>
      <rPr>
        <i/>
        <sz val="10"/>
        <rFont val="Arial"/>
        <family val="2"/>
      </rPr>
      <t xml:space="preserve">TL431 </t>
    </r>
    <r>
      <rPr>
        <sz val="10"/>
        <rFont val="Arial"/>
        <family val="2"/>
      </rPr>
      <t>открыта (</t>
    </r>
    <r>
      <rPr>
        <i/>
        <sz val="10"/>
        <rFont val="Arial"/>
        <family val="2"/>
      </rPr>
      <t>Uвх</t>
    </r>
    <r>
      <rPr>
        <sz val="10"/>
        <rFont val="Arial"/>
        <family val="2"/>
      </rPr>
      <t>&gt;</t>
    </r>
    <r>
      <rPr>
        <i/>
        <sz val="10"/>
        <rFont val="Arial"/>
        <family val="2"/>
      </rPr>
      <t>Uпрг, Uд</t>
    </r>
    <r>
      <rPr>
        <sz val="10"/>
        <rFont val="Arial"/>
        <family val="2"/>
      </rPr>
      <t xml:space="preserve">&gt;2,5V). Увеличивается с ростом </t>
    </r>
    <r>
      <rPr>
        <i/>
        <sz val="10"/>
        <rFont val="Arial"/>
        <family val="2"/>
      </rPr>
      <t>Uвх.</t>
    </r>
  </si>
  <si>
    <r>
      <rPr>
        <sz val="10"/>
        <rFont val="Arial"/>
        <family val="2"/>
      </rPr>
      <t xml:space="preserve">8. </t>
    </r>
    <r>
      <rPr>
        <i/>
        <sz val="10"/>
        <rFont val="Arial"/>
        <family val="2"/>
      </rPr>
      <t xml:space="preserve">Iпотр "1" </t>
    </r>
    <r>
      <rPr>
        <sz val="10"/>
        <rFont val="Arial"/>
        <family val="2"/>
      </rPr>
      <t xml:space="preserve"> - ток потребления всей схемы, когда </t>
    </r>
    <r>
      <rPr>
        <i/>
        <sz val="10"/>
        <rFont val="Arial"/>
        <family val="2"/>
      </rPr>
      <t xml:space="preserve">TL431 </t>
    </r>
    <r>
      <rPr>
        <sz val="10"/>
        <rFont val="Arial"/>
        <family val="2"/>
      </rPr>
      <t>закрыта (</t>
    </r>
    <r>
      <rPr>
        <i/>
        <sz val="10"/>
        <rFont val="Arial"/>
        <family val="2"/>
      </rPr>
      <t>Uвх</t>
    </r>
    <r>
      <rPr>
        <sz val="10"/>
        <rFont val="Arial"/>
        <family val="2"/>
      </rPr>
      <t>&lt;</t>
    </r>
    <r>
      <rPr>
        <i/>
        <sz val="10"/>
        <rFont val="Arial"/>
        <family val="2"/>
      </rPr>
      <t>Uпрг, Uд</t>
    </r>
    <r>
      <rPr>
        <sz val="10"/>
        <rFont val="Arial"/>
        <family val="2"/>
      </rPr>
      <t>&lt;2,5V). Определяется током делителя и заданным током нагрузки.</t>
    </r>
  </si>
  <si>
    <t>1. Результаты всех расчётов теперь можно распечатать.</t>
  </si>
  <si>
    <r>
      <t xml:space="preserve">11. При сборке схемы </t>
    </r>
    <r>
      <rPr>
        <i/>
        <sz val="10"/>
        <rFont val="Arial"/>
        <family val="2"/>
      </rPr>
      <t>R3*</t>
    </r>
    <r>
      <rPr>
        <sz val="10"/>
        <rFont val="Arial"/>
        <family val="2"/>
      </rPr>
      <t xml:space="preserve"> может быть постоянным.</t>
    </r>
  </si>
  <si>
    <t>12. Результаты всех расчётов теперь можно распечатать.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</si>
</sst>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;[Red]\-0.00"/>
    <numFmt numFmtId="165" formatCode="0;[Red]\-0"/>
    <numFmt numFmtId="166" formatCode="0.0;[Red]\-0.0"/>
  </numFmts>
  <fonts count="50">
    <font>
      <sz val="10"/>
      <name val="Arial"/>
      <family val="2"/>
    </font>
    <font>
      <sz val="11"/>
      <color indexed="55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i/>
      <sz val="12"/>
      <color indexed="23"/>
      <name val="Arial"/>
      <family val="2"/>
    </font>
    <font>
      <i/>
      <sz val="12"/>
      <color indexed="55"/>
      <name val="Arial"/>
      <family val="2"/>
    </font>
    <font>
      <sz val="10"/>
      <color indexed="31"/>
      <name val="Arial"/>
      <family val="2"/>
    </font>
    <font>
      <u val="single"/>
      <sz val="10"/>
      <color indexed="31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FFFFFF"/>
      <name val="Arial"/>
      <family val="2"/>
    </font>
    <font>
      <i/>
      <sz val="12"/>
      <color rgb="FF000000"/>
      <name val="Arial"/>
      <family val="2"/>
    </font>
    <font>
      <sz val="10"/>
      <color rgb="FF0000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85C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ADCF7"/>
        <bgColor indexed="64"/>
      </patternFill>
    </fill>
    <fill>
      <patternFill patternType="solid">
        <fgColor rgb="FFFFFF38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92E285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2" fontId="47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5" fillId="35" borderId="11" xfId="0" applyFont="1" applyFill="1" applyBorder="1" applyAlignment="1" applyProtection="1">
      <alignment/>
      <protection/>
    </xf>
    <xf numFmtId="0" fontId="4" fillId="35" borderId="11" xfId="0" applyFont="1" applyFill="1" applyBorder="1" applyAlignment="1" applyProtection="1">
      <alignment horizontal="left"/>
      <protection/>
    </xf>
    <xf numFmtId="0" fontId="3" fillId="35" borderId="11" xfId="0" applyFont="1" applyFill="1" applyBorder="1" applyAlignment="1" applyProtection="1">
      <alignment horizontal="center"/>
      <protection locked="0"/>
    </xf>
    <xf numFmtId="0" fontId="5" fillId="35" borderId="10" xfId="0" applyFont="1" applyFill="1" applyBorder="1" applyAlignment="1" applyProtection="1">
      <alignment/>
      <protection/>
    </xf>
    <xf numFmtId="0" fontId="4" fillId="35" borderId="10" xfId="0" applyFont="1" applyFill="1" applyBorder="1" applyAlignment="1" applyProtection="1">
      <alignment horizontal="left"/>
      <protection/>
    </xf>
    <xf numFmtId="0" fontId="3" fillId="35" borderId="10" xfId="0" applyFont="1" applyFill="1" applyBorder="1" applyAlignment="1" applyProtection="1">
      <alignment horizontal="center"/>
      <protection locked="0"/>
    </xf>
    <xf numFmtId="0" fontId="5" fillId="36" borderId="10" xfId="0" applyFont="1" applyFill="1" applyBorder="1" applyAlignment="1" applyProtection="1">
      <alignment horizontal="center"/>
      <protection/>
    </xf>
    <xf numFmtId="2" fontId="5" fillId="37" borderId="10" xfId="0" applyNumberFormat="1" applyFont="1" applyFill="1" applyBorder="1" applyAlignment="1" applyProtection="1">
      <alignment horizontal="center"/>
      <protection hidden="1"/>
    </xf>
    <xf numFmtId="2" fontId="5" fillId="38" borderId="10" xfId="0" applyNumberFormat="1" applyFont="1" applyFill="1" applyBorder="1" applyAlignment="1" applyProtection="1">
      <alignment horizontal="center"/>
      <protection hidden="1"/>
    </xf>
    <xf numFmtId="0" fontId="5" fillId="38" borderId="10" xfId="0" applyFont="1" applyFill="1" applyBorder="1" applyAlignment="1" applyProtection="1">
      <alignment horizontal="left"/>
      <protection/>
    </xf>
    <xf numFmtId="0" fontId="4" fillId="38" borderId="10" xfId="0" applyFont="1" applyFill="1" applyBorder="1" applyAlignment="1" applyProtection="1">
      <alignment horizontal="left"/>
      <protection/>
    </xf>
    <xf numFmtId="164" fontId="3" fillId="38" borderId="10" xfId="0" applyNumberFormat="1" applyFont="1" applyFill="1" applyBorder="1" applyAlignment="1" applyProtection="1">
      <alignment horizontal="center"/>
      <protection hidden="1"/>
    </xf>
    <xf numFmtId="0" fontId="6" fillId="36" borderId="10" xfId="0" applyFont="1" applyFill="1" applyBorder="1" applyAlignment="1" applyProtection="1">
      <alignment horizontal="center"/>
      <protection/>
    </xf>
    <xf numFmtId="0" fontId="5" fillId="37" borderId="10" xfId="0" applyFont="1" applyFill="1" applyBorder="1" applyAlignment="1" applyProtection="1">
      <alignment horizontal="left"/>
      <protection/>
    </xf>
    <xf numFmtId="0" fontId="4" fillId="37" borderId="10" xfId="0" applyFont="1" applyFill="1" applyBorder="1" applyAlignment="1" applyProtection="1">
      <alignment horizontal="left"/>
      <protection/>
    </xf>
    <xf numFmtId="164" fontId="3" fillId="37" borderId="10" xfId="0" applyNumberFormat="1" applyFont="1" applyFill="1" applyBorder="1" applyAlignment="1" applyProtection="1">
      <alignment horizontal="center"/>
      <protection hidden="1"/>
    </xf>
    <xf numFmtId="0" fontId="5" fillId="37" borderId="10" xfId="0" applyFont="1" applyFill="1" applyBorder="1" applyAlignment="1" applyProtection="1">
      <alignment/>
      <protection/>
    </xf>
    <xf numFmtId="165" fontId="3" fillId="37" borderId="10" xfId="0" applyNumberFormat="1" applyFont="1" applyFill="1" applyBorder="1" applyAlignment="1" applyProtection="1">
      <alignment horizontal="center"/>
      <protection hidden="1"/>
    </xf>
    <xf numFmtId="0" fontId="6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5" fillId="38" borderId="10" xfId="0" applyFont="1" applyFill="1" applyBorder="1" applyAlignment="1" applyProtection="1">
      <alignment/>
      <protection hidden="1"/>
    </xf>
    <xf numFmtId="0" fontId="4" fillId="38" borderId="10" xfId="0" applyFont="1" applyFill="1" applyBorder="1" applyAlignment="1" applyProtection="1">
      <alignment horizontal="left"/>
      <protection hidden="1"/>
    </xf>
    <xf numFmtId="166" fontId="3" fillId="38" borderId="10" xfId="0" applyNumberFormat="1" applyFont="1" applyFill="1" applyBorder="1" applyAlignment="1" applyProtection="1">
      <alignment horizontal="center"/>
      <protection hidden="1"/>
    </xf>
    <xf numFmtId="0" fontId="5" fillId="37" borderId="10" xfId="0" applyFont="1" applyFill="1" applyBorder="1" applyAlignment="1" applyProtection="1">
      <alignment horizontal="center"/>
      <protection hidden="1"/>
    </xf>
    <xf numFmtId="0" fontId="5" fillId="35" borderId="10" xfId="0" applyFont="1" applyFill="1" applyBorder="1" applyAlignment="1" applyProtection="1">
      <alignment horizontal="center"/>
      <protection locked="0"/>
    </xf>
    <xf numFmtId="0" fontId="8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5" fillId="37" borderId="10" xfId="0" applyFont="1" applyFill="1" applyBorder="1" applyAlignment="1" applyProtection="1">
      <alignment/>
      <protection hidden="1"/>
    </xf>
    <xf numFmtId="0" fontId="4" fillId="37" borderId="10" xfId="0" applyFont="1" applyFill="1" applyBorder="1" applyAlignment="1" applyProtection="1">
      <alignment horizontal="left"/>
      <protection hidden="1"/>
    </xf>
    <xf numFmtId="0" fontId="3" fillId="37" borderId="10" xfId="0" applyFont="1" applyFill="1" applyBorder="1" applyAlignment="1" applyProtection="1">
      <alignment horizontal="center"/>
      <protection hidden="1"/>
    </xf>
    <xf numFmtId="0" fontId="4" fillId="0" borderId="0" xfId="0" applyFont="1" applyAlignment="1">
      <alignment horizontal="center" vertical="center"/>
    </xf>
    <xf numFmtId="2" fontId="48" fillId="0" borderId="10" xfId="0" applyNumberFormat="1" applyFont="1" applyBorder="1" applyAlignment="1" applyProtection="1">
      <alignment horizontal="center" vertical="center"/>
      <protection/>
    </xf>
    <xf numFmtId="0" fontId="4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0" fillId="39" borderId="10" xfId="0" applyFill="1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2E28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ADCF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933"/>
      <rgbColor rgb="00003300"/>
      <rgbColor rgb="00333300"/>
      <rgbColor rgb="00B85C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5</xdr:col>
      <xdr:colOff>723900</xdr:colOff>
      <xdr:row>15</xdr:row>
      <xdr:rowOff>142875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5</xdr:col>
      <xdr:colOff>723900</xdr:colOff>
      <xdr:row>15</xdr:row>
      <xdr:rowOff>142875</xdr:rowOff>
    </xdr:to>
    <xdr:pic>
      <xdr:nvPicPr>
        <xdr:cNvPr id="1" name="Изображение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5</xdr:col>
      <xdr:colOff>723900</xdr:colOff>
      <xdr:row>15</xdr:row>
      <xdr:rowOff>142875</xdr:rowOff>
    </xdr:to>
    <xdr:pic>
      <xdr:nvPicPr>
        <xdr:cNvPr id="1" name="Изображени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uxfluxdeluxe.wordpres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huxfluxdeluxe.wordpres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huxfluxdeluxe.wordpres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L56"/>
  <sheetViews>
    <sheetView tabSelected="1" zoomScalePageLayoutView="0" workbookViewId="0" topLeftCell="A1">
      <selection activeCell="G1" sqref="G1"/>
    </sheetView>
  </sheetViews>
  <sheetFormatPr defaultColWidth="11.57421875" defaultRowHeight="12.75"/>
  <cols>
    <col min="1" max="1" width="20.421875" style="1" customWidth="1"/>
    <col min="2" max="2" width="10.140625" style="1" customWidth="1"/>
    <col min="3" max="3" width="15.28125" style="1" customWidth="1"/>
    <col min="4" max="12" width="11.421875" style="1" customWidth="1"/>
    <col min="13" max="64" width="11.57421875" style="1" customWidth="1"/>
  </cols>
  <sheetData>
    <row r="1" spans="8:13" ht="15.75">
      <c r="H1" s="35" t="s">
        <v>0</v>
      </c>
      <c r="I1" s="35" t="s">
        <v>1</v>
      </c>
      <c r="J1" s="35" t="s">
        <v>2</v>
      </c>
      <c r="K1"/>
      <c r="L1"/>
      <c r="M1" s="2" t="s">
        <v>3</v>
      </c>
    </row>
    <row r="2" spans="8:13" ht="15">
      <c r="H2" s="36">
        <v>1</v>
      </c>
      <c r="I2" s="36">
        <v>1</v>
      </c>
      <c r="J2" s="36">
        <v>1</v>
      </c>
      <c r="K2"/>
      <c r="L2"/>
      <c r="M2" s="3"/>
    </row>
    <row r="3" spans="7:13" ht="15">
      <c r="G3"/>
      <c r="H3" s="9"/>
      <c r="I3" s="9"/>
      <c r="J3" s="36">
        <v>1.1</v>
      </c>
      <c r="K3"/>
      <c r="L3"/>
      <c r="M3" s="46"/>
    </row>
    <row r="4" spans="7:13" ht="15">
      <c r="G4"/>
      <c r="H4" s="9"/>
      <c r="I4" s="36">
        <v>1.2</v>
      </c>
      <c r="J4" s="36">
        <v>1.2</v>
      </c>
      <c r="K4"/>
      <c r="L4"/>
      <c r="M4" s="3"/>
    </row>
    <row r="5" spans="8:13" ht="15">
      <c r="H5" s="9"/>
      <c r="I5" s="9"/>
      <c r="J5" s="36">
        <v>1.3</v>
      </c>
      <c r="K5"/>
      <c r="L5"/>
      <c r="M5" s="4"/>
    </row>
    <row r="6" spans="8:13" ht="15">
      <c r="H6" s="36">
        <v>1.5</v>
      </c>
      <c r="I6" s="36">
        <v>1.5</v>
      </c>
      <c r="J6" s="36">
        <v>1.5</v>
      </c>
      <c r="K6"/>
      <c r="L6"/>
      <c r="M6" s="3"/>
    </row>
    <row r="7" spans="8:13" ht="15">
      <c r="H7" s="9"/>
      <c r="I7" s="9"/>
      <c r="J7" s="36">
        <v>1.6</v>
      </c>
      <c r="K7"/>
      <c r="L7"/>
      <c r="M7" s="5"/>
    </row>
    <row r="8" spans="8:12" ht="15">
      <c r="H8" s="9"/>
      <c r="I8" s="36">
        <v>1.8</v>
      </c>
      <c r="J8" s="36">
        <v>1.8</v>
      </c>
      <c r="K8"/>
      <c r="L8"/>
    </row>
    <row r="9" spans="8:12" ht="15">
      <c r="H9" s="9"/>
      <c r="I9" s="9"/>
      <c r="J9" s="36">
        <v>2</v>
      </c>
      <c r="K9"/>
      <c r="L9"/>
    </row>
    <row r="10" spans="8:12" ht="15">
      <c r="H10" s="36">
        <v>2.2</v>
      </c>
      <c r="I10" s="36">
        <v>2.2</v>
      </c>
      <c r="J10" s="36">
        <v>2.2</v>
      </c>
      <c r="K10"/>
      <c r="L10"/>
    </row>
    <row r="11" spans="8:12" ht="15">
      <c r="H11" s="9"/>
      <c r="I11" s="9"/>
      <c r="J11" s="36">
        <v>2.4</v>
      </c>
      <c r="K11"/>
      <c r="L11"/>
    </row>
    <row r="12" spans="8:12" ht="15">
      <c r="H12" s="9"/>
      <c r="I12" s="36">
        <v>2.7</v>
      </c>
      <c r="J12" s="36">
        <v>2.7</v>
      </c>
      <c r="K12"/>
      <c r="L12"/>
    </row>
    <row r="13" spans="8:12" ht="15">
      <c r="H13" s="9"/>
      <c r="I13" s="9"/>
      <c r="J13" s="36">
        <v>3</v>
      </c>
      <c r="K13"/>
      <c r="L13"/>
    </row>
    <row r="14" spans="8:12" ht="15">
      <c r="H14" s="36">
        <v>3.3</v>
      </c>
      <c r="I14" s="36">
        <v>3.3</v>
      </c>
      <c r="J14" s="36">
        <v>3.3</v>
      </c>
      <c r="K14"/>
      <c r="L14"/>
    </row>
    <row r="15" spans="8:12" ht="15">
      <c r="H15" s="9"/>
      <c r="I15" s="9"/>
      <c r="J15" s="36">
        <v>3.6</v>
      </c>
      <c r="K15"/>
      <c r="L15"/>
    </row>
    <row r="16" spans="8:12" ht="15">
      <c r="H16" s="9"/>
      <c r="I16" s="36">
        <v>3.9</v>
      </c>
      <c r="J16" s="36">
        <v>3.9</v>
      </c>
      <c r="K16"/>
      <c r="L16"/>
    </row>
    <row r="17" spans="1:12" ht="15">
      <c r="A17" s="40" t="s">
        <v>4</v>
      </c>
      <c r="B17" s="40"/>
      <c r="C17" s="40"/>
      <c r="D17" s="40"/>
      <c r="E17" s="40"/>
      <c r="F17" s="40"/>
      <c r="H17" s="9"/>
      <c r="I17" s="9"/>
      <c r="J17" s="36">
        <v>4.3</v>
      </c>
      <c r="K17"/>
      <c r="L17"/>
    </row>
    <row r="18" spans="1:12" ht="15.75">
      <c r="A18" s="13" t="s">
        <v>5</v>
      </c>
      <c r="B18" s="14" t="s">
        <v>6</v>
      </c>
      <c r="C18" s="15">
        <v>8.4</v>
      </c>
      <c r="D18" s="16" t="s">
        <v>7</v>
      </c>
      <c r="E18" s="16" t="s">
        <v>8</v>
      </c>
      <c r="F18" s="16" t="s">
        <v>9</v>
      </c>
      <c r="H18" s="36">
        <v>4.7</v>
      </c>
      <c r="I18" s="36">
        <v>4.7</v>
      </c>
      <c r="J18" s="36">
        <v>4.7</v>
      </c>
      <c r="K18"/>
      <c r="L18"/>
    </row>
    <row r="19" spans="1:12" ht="15.75">
      <c r="A19" s="13" t="s">
        <v>8</v>
      </c>
      <c r="B19" s="14" t="s">
        <v>6</v>
      </c>
      <c r="C19" s="15">
        <v>6.8</v>
      </c>
      <c r="D19" s="17">
        <f>IF(D20&gt;C18,C18,D20)</f>
        <v>6.666666666666666</v>
      </c>
      <c r="E19" s="18">
        <f>IF(E20&gt;C18,C18,E20)</f>
        <v>6.802083333333333</v>
      </c>
      <c r="F19" s="17">
        <f>IF(F20&gt;C18,C18,F20)</f>
        <v>7.083333333333334</v>
      </c>
      <c r="H19" s="9"/>
      <c r="I19" s="9"/>
      <c r="J19" s="36">
        <v>5.1</v>
      </c>
      <c r="K19"/>
      <c r="L19"/>
    </row>
    <row r="20" spans="1:12" ht="15.75">
      <c r="A20" s="13" t="s">
        <v>10</v>
      </c>
      <c r="B20" s="14" t="s">
        <v>11</v>
      </c>
      <c r="C20" s="15">
        <v>3</v>
      </c>
      <c r="D20" s="6">
        <f>2.5*((C25+C27)/C27)</f>
        <v>6.666666666666666</v>
      </c>
      <c r="E20" s="6">
        <f>2.5*((C25+F26+C27)/C27)</f>
        <v>6.802083333333333</v>
      </c>
      <c r="F20" s="6">
        <f>2.5*((C25+E26+C27)/C27)</f>
        <v>7.083333333333334</v>
      </c>
      <c r="G20"/>
      <c r="H20" s="9"/>
      <c r="I20" s="36">
        <v>5.6</v>
      </c>
      <c r="J20" s="36">
        <v>5.6</v>
      </c>
      <c r="K20"/>
      <c r="L20"/>
    </row>
    <row r="21" spans="1:12" ht="15">
      <c r="A21"/>
      <c r="B21"/>
      <c r="C21"/>
      <c r="D21"/>
      <c r="E21"/>
      <c r="F21"/>
      <c r="H21" s="9"/>
      <c r="I21" s="9"/>
      <c r="J21" s="36">
        <v>6.2</v>
      </c>
      <c r="K21"/>
      <c r="L21"/>
    </row>
    <row r="22" spans="1:12" ht="15.75">
      <c r="A22" s="19" t="s">
        <v>12</v>
      </c>
      <c r="B22" s="20" t="s">
        <v>13</v>
      </c>
      <c r="C22" s="21">
        <f>C19/C20</f>
        <v>2.2666666666666666</v>
      </c>
      <c r="D22" s="22" t="s">
        <v>14</v>
      </c>
      <c r="E22" s="20" t="s">
        <v>11</v>
      </c>
      <c r="F22" s="21">
        <f>C23+(C28/1000)</f>
        <v>3.1249211782722277</v>
      </c>
      <c r="G22"/>
      <c r="H22" s="36">
        <v>6.8</v>
      </c>
      <c r="I22" s="36">
        <v>6.8</v>
      </c>
      <c r="J22" s="36">
        <v>6.8</v>
      </c>
      <c r="K22"/>
      <c r="L22"/>
    </row>
    <row r="23" spans="1:12" ht="15.75">
      <c r="A23" s="23" t="s">
        <v>15</v>
      </c>
      <c r="B23" s="24" t="s">
        <v>11</v>
      </c>
      <c r="C23" s="25">
        <f>(C18-1.9)/C22</f>
        <v>2.8676470588235294</v>
      </c>
      <c r="D23" s="22" t="s">
        <v>16</v>
      </c>
      <c r="E23" s="20" t="s">
        <v>11</v>
      </c>
      <c r="F23" s="21">
        <f>(C19-(0.4*C22))/C22+(C19/(C25+F26+C27))+0.4</f>
        <v>3.2082695252679936</v>
      </c>
      <c r="G23"/>
      <c r="H23" s="9"/>
      <c r="I23" s="9"/>
      <c r="J23" s="36">
        <v>7.5</v>
      </c>
      <c r="K23"/>
      <c r="L23"/>
    </row>
    <row r="24" spans="1:12" ht="15.75">
      <c r="A24" s="26" t="s">
        <v>17</v>
      </c>
      <c r="B24" s="24" t="s">
        <v>18</v>
      </c>
      <c r="C24" s="27">
        <f>C23*C23*C22</f>
        <v>18.639705882352942</v>
      </c>
      <c r="D24" s="41" t="s">
        <v>19</v>
      </c>
      <c r="E24" s="41"/>
      <c r="F24" s="41"/>
      <c r="H24" s="9"/>
      <c r="I24" s="36">
        <v>8.2</v>
      </c>
      <c r="J24" s="36">
        <v>8.2</v>
      </c>
      <c r="K24"/>
      <c r="L24"/>
    </row>
    <row r="25" spans="1:12" ht="15.75">
      <c r="A25" s="13" t="s">
        <v>20</v>
      </c>
      <c r="B25" s="14" t="s">
        <v>13</v>
      </c>
      <c r="C25" s="15">
        <v>20</v>
      </c>
      <c r="D25" s="28" t="s">
        <v>21</v>
      </c>
      <c r="E25" s="29" t="s">
        <v>22</v>
      </c>
      <c r="F25" s="29" t="s">
        <v>23</v>
      </c>
      <c r="H25" s="9"/>
      <c r="I25" s="9"/>
      <c r="J25" s="36">
        <v>9.1</v>
      </c>
      <c r="K25"/>
      <c r="L25"/>
    </row>
    <row r="26" spans="1:12" ht="15.75">
      <c r="A26" s="30" t="s">
        <v>24</v>
      </c>
      <c r="B26" s="31" t="s">
        <v>13</v>
      </c>
      <c r="C26" s="32">
        <f>C27*((C19/2.5)-1)</f>
        <v>20.639999999999997</v>
      </c>
      <c r="D26" s="33">
        <f>C25+E26</f>
        <v>22</v>
      </c>
      <c r="E26" s="34">
        <v>2</v>
      </c>
      <c r="F26" s="34">
        <v>0.65</v>
      </c>
      <c r="K26"/>
      <c r="L26"/>
    </row>
    <row r="27" spans="1:7" ht="15.75">
      <c r="A27" s="13" t="s">
        <v>25</v>
      </c>
      <c r="B27" s="14" t="s">
        <v>13</v>
      </c>
      <c r="C27" s="15">
        <v>12</v>
      </c>
      <c r="G27"/>
    </row>
    <row r="28" spans="1:7" ht="15.75">
      <c r="A28" s="26" t="s">
        <v>26</v>
      </c>
      <c r="B28" s="24" t="s">
        <v>27</v>
      </c>
      <c r="C28" s="25">
        <f>C18/(C25+F26+C27)*1000</f>
        <v>257.27411944869834</v>
      </c>
      <c r="D28" s="42" t="s">
        <v>28</v>
      </c>
      <c r="E28" s="42"/>
      <c r="F28" s="42"/>
      <c r="G28"/>
    </row>
    <row r="29" spans="1:10" ht="15">
      <c r="A29" s="40" t="s">
        <v>29</v>
      </c>
      <c r="B29" s="40"/>
      <c r="C29" s="40"/>
      <c r="D29" s="40"/>
      <c r="E29" s="40"/>
      <c r="F29" s="40"/>
      <c r="G29"/>
      <c r="H29"/>
      <c r="I29"/>
      <c r="J29"/>
    </row>
    <row r="30" spans="1:10" ht="15">
      <c r="A30" s="43" t="s">
        <v>30</v>
      </c>
      <c r="B30" s="43"/>
      <c r="C30" s="43"/>
      <c r="D30" s="43"/>
      <c r="E30" s="43"/>
      <c r="F30" s="43"/>
      <c r="G30"/>
      <c r="H30"/>
      <c r="I30"/>
      <c r="J30"/>
    </row>
    <row r="31" spans="1:10" ht="26.25" customHeight="1">
      <c r="A31" s="44" t="s">
        <v>31</v>
      </c>
      <c r="B31" s="44"/>
      <c r="C31" s="44"/>
      <c r="D31" s="44"/>
      <c r="E31" s="44"/>
      <c r="F31" s="44"/>
      <c r="G31"/>
      <c r="H31"/>
      <c r="I31"/>
      <c r="J31"/>
    </row>
    <row r="32" spans="1:10" ht="28.5" customHeight="1">
      <c r="A32" s="44" t="s">
        <v>32</v>
      </c>
      <c r="B32" s="44"/>
      <c r="C32" s="44"/>
      <c r="D32" s="44"/>
      <c r="E32" s="44"/>
      <c r="F32" s="44"/>
      <c r="G32"/>
      <c r="H32"/>
      <c r="I32"/>
      <c r="J32"/>
    </row>
    <row r="33" spans="1:7" ht="15">
      <c r="A33" s="43" t="s">
        <v>33</v>
      </c>
      <c r="B33" s="43"/>
      <c r="C33" s="43"/>
      <c r="D33" s="43"/>
      <c r="E33" s="43"/>
      <c r="F33" s="43"/>
      <c r="G33"/>
    </row>
    <row r="34" spans="1:7" ht="25.5" customHeight="1">
      <c r="A34" s="44" t="s">
        <v>34</v>
      </c>
      <c r="B34" s="44"/>
      <c r="C34" s="44"/>
      <c r="D34" s="44"/>
      <c r="E34" s="44"/>
      <c r="F34" s="44"/>
      <c r="G34"/>
    </row>
    <row r="35" spans="1:64" ht="12.75" customHeight="1">
      <c r="A35" s="44" t="s">
        <v>35</v>
      </c>
      <c r="B35" s="44"/>
      <c r="C35" s="44"/>
      <c r="D35" s="44"/>
      <c r="E35" s="44"/>
      <c r="F35" s="44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</row>
    <row r="36" spans="1:6" ht="39.75" customHeight="1">
      <c r="A36" s="44" t="s">
        <v>36</v>
      </c>
      <c r="B36" s="44"/>
      <c r="C36" s="44"/>
      <c r="D36" s="44"/>
      <c r="E36" s="44"/>
      <c r="F36" s="44"/>
    </row>
    <row r="37" spans="1:6" ht="15" customHeight="1">
      <c r="A37" s="44" t="s">
        <v>37</v>
      </c>
      <c r="B37" s="44"/>
      <c r="C37" s="44"/>
      <c r="D37" s="44"/>
      <c r="E37" s="44"/>
      <c r="F37" s="44"/>
    </row>
    <row r="38" spans="1:6" ht="26.25" customHeight="1">
      <c r="A38" s="44" t="s">
        <v>38</v>
      </c>
      <c r="B38" s="44"/>
      <c r="C38" s="44"/>
      <c r="D38" s="44"/>
      <c r="E38" s="44"/>
      <c r="F38" s="44"/>
    </row>
    <row r="39" spans="1:6" ht="26.25" customHeight="1">
      <c r="A39" s="44" t="s">
        <v>39</v>
      </c>
      <c r="B39" s="44"/>
      <c r="C39" s="44"/>
      <c r="D39" s="44"/>
      <c r="E39" s="44"/>
      <c r="F39" s="44"/>
    </row>
    <row r="40" spans="1:6" ht="15" customHeight="1">
      <c r="A40" s="47" t="s">
        <v>62</v>
      </c>
      <c r="B40" s="44"/>
      <c r="C40" s="44"/>
      <c r="D40" s="44"/>
      <c r="E40" s="44"/>
      <c r="F40" s="44"/>
    </row>
    <row r="41" spans="1:6" ht="15">
      <c r="A41" s="48" t="s">
        <v>63</v>
      </c>
      <c r="B41" s="43"/>
      <c r="C41" s="43"/>
      <c r="D41" s="43"/>
      <c r="E41" s="43"/>
      <c r="F41" s="43"/>
    </row>
    <row r="42" spans="1:6" ht="15">
      <c r="A42"/>
      <c r="B42"/>
      <c r="C42"/>
      <c r="D42"/>
      <c r="E42"/>
      <c r="F42"/>
    </row>
    <row r="43" spans="1:6" ht="15">
      <c r="A43"/>
      <c r="B43"/>
      <c r="C43"/>
      <c r="D43"/>
      <c r="E43"/>
      <c r="F43"/>
    </row>
    <row r="44" spans="1:6" ht="15">
      <c r="A44"/>
      <c r="B44"/>
      <c r="C44"/>
      <c r="D44"/>
      <c r="E44"/>
      <c r="F44"/>
    </row>
    <row r="45" spans="1:6" ht="15">
      <c r="A45"/>
      <c r="B45"/>
      <c r="C45"/>
      <c r="D45"/>
      <c r="E45"/>
      <c r="F45"/>
    </row>
    <row r="46" ht="15">
      <c r="D46" s="7"/>
    </row>
    <row r="47" spans="3:4" ht="15">
      <c r="C47" s="7"/>
      <c r="D47" s="7"/>
    </row>
    <row r="48" ht="15">
      <c r="D48" s="7"/>
    </row>
    <row r="49" spans="1:4" ht="15">
      <c r="A49" s="7"/>
      <c r="B49" s="7"/>
      <c r="C49" s="7"/>
      <c r="D49" s="7"/>
    </row>
    <row r="50" ht="15">
      <c r="D50" s="7"/>
    </row>
    <row r="51" spans="3:4" ht="15">
      <c r="C51" s="7"/>
      <c r="D51" s="7"/>
    </row>
    <row r="52" ht="15">
      <c r="D52" s="7"/>
    </row>
    <row r="53" spans="2:4" ht="15">
      <c r="B53" s="7"/>
      <c r="C53" s="7"/>
      <c r="D53" s="7"/>
    </row>
    <row r="54" ht="15">
      <c r="D54" s="7"/>
    </row>
    <row r="55" spans="3:4" ht="15">
      <c r="C55" s="7"/>
      <c r="D55" s="7"/>
    </row>
    <row r="56" ht="15">
      <c r="D56" s="7"/>
    </row>
  </sheetData>
  <sheetProtection password="C617" sheet="1"/>
  <mergeCells count="16">
    <mergeCell ref="A32:F32"/>
    <mergeCell ref="A33:F33"/>
    <mergeCell ref="A34:F34"/>
    <mergeCell ref="A35:F35"/>
    <mergeCell ref="A40:F40"/>
    <mergeCell ref="A41:F41"/>
    <mergeCell ref="A36:F36"/>
    <mergeCell ref="A37:F37"/>
    <mergeCell ref="A38:F38"/>
    <mergeCell ref="A39:F39"/>
    <mergeCell ref="A17:F17"/>
    <mergeCell ref="D24:F24"/>
    <mergeCell ref="D28:F28"/>
    <mergeCell ref="A29:F29"/>
    <mergeCell ref="A30:F30"/>
    <mergeCell ref="A31:F31"/>
  </mergeCells>
  <hyperlinks>
    <hyperlink ref="D28" r:id="rId1" display="huxfluxdeluxe.wordpress.com"/>
  </hyperlinks>
  <printOptions/>
  <pageMargins left="0.7875" right="0.7875" top="1.025" bottom="1.025" header="0.7875" footer="0.7875"/>
  <pageSetup firstPageNumber="1" useFirstPageNumber="1" horizontalDpi="300" verticalDpi="300" orientation="portrait" paperSize="9" r:id="rId3"/>
  <headerFooter>
    <oddHeader>&amp;C&amp;A</oddHeader>
    <oddFooter>&amp;CСтраница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L57"/>
  <sheetViews>
    <sheetView zoomScalePageLayoutView="0" workbookViewId="0" topLeftCell="A1">
      <selection activeCell="G1" sqref="G1"/>
    </sheetView>
  </sheetViews>
  <sheetFormatPr defaultColWidth="11.57421875" defaultRowHeight="12.75"/>
  <cols>
    <col min="1" max="1" width="20.421875" style="1" customWidth="1"/>
    <col min="2" max="2" width="10.140625" style="1" customWidth="1"/>
    <col min="3" max="3" width="15.28125" style="1" customWidth="1"/>
    <col min="4" max="12" width="11.421875" style="1" customWidth="1"/>
    <col min="13" max="64" width="11.57421875" style="1" customWidth="1"/>
  </cols>
  <sheetData>
    <row r="1" spans="8:13" ht="15.75">
      <c r="H1" s="35" t="s">
        <v>0</v>
      </c>
      <c r="I1" s="35" t="s">
        <v>1</v>
      </c>
      <c r="J1" s="35" t="s">
        <v>2</v>
      </c>
      <c r="K1"/>
      <c r="L1"/>
      <c r="M1" s="2" t="s">
        <v>3</v>
      </c>
    </row>
    <row r="2" spans="8:13" ht="15">
      <c r="H2" s="36">
        <v>1</v>
      </c>
      <c r="I2" s="36">
        <v>1</v>
      </c>
      <c r="J2" s="36">
        <v>1</v>
      </c>
      <c r="K2"/>
      <c r="L2"/>
      <c r="M2" s="3"/>
    </row>
    <row r="3" spans="7:13" ht="15">
      <c r="G3"/>
      <c r="H3" s="9"/>
      <c r="I3" s="9"/>
      <c r="J3" s="36">
        <v>1.1</v>
      </c>
      <c r="K3"/>
      <c r="L3"/>
      <c r="M3" s="46"/>
    </row>
    <row r="4" spans="7:13" ht="15">
      <c r="G4"/>
      <c r="H4" s="9"/>
      <c r="I4" s="36">
        <v>1.2</v>
      </c>
      <c r="J4" s="36">
        <v>1.2</v>
      </c>
      <c r="K4"/>
      <c r="L4"/>
      <c r="M4" s="3"/>
    </row>
    <row r="5" spans="8:13" ht="15">
      <c r="H5" s="9"/>
      <c r="I5" s="9"/>
      <c r="J5" s="36">
        <v>1.3</v>
      </c>
      <c r="K5"/>
      <c r="L5"/>
      <c r="M5" s="4"/>
    </row>
    <row r="6" spans="8:13" ht="15">
      <c r="H6" s="36">
        <v>1.5</v>
      </c>
      <c r="I6" s="36">
        <v>1.5</v>
      </c>
      <c r="J6" s="36">
        <v>1.5</v>
      </c>
      <c r="K6"/>
      <c r="L6"/>
      <c r="M6" s="3"/>
    </row>
    <row r="7" spans="8:13" ht="15">
      <c r="H7" s="9"/>
      <c r="I7" s="9"/>
      <c r="J7" s="36">
        <v>1.6</v>
      </c>
      <c r="K7"/>
      <c r="L7"/>
      <c r="M7" s="5"/>
    </row>
    <row r="8" spans="8:12" ht="15">
      <c r="H8" s="9"/>
      <c r="I8" s="36">
        <v>1.8</v>
      </c>
      <c r="J8" s="36">
        <v>1.8</v>
      </c>
      <c r="K8"/>
      <c r="L8"/>
    </row>
    <row r="9" spans="8:12" ht="15">
      <c r="H9" s="9"/>
      <c r="I9" s="9"/>
      <c r="J9" s="36">
        <v>2</v>
      </c>
      <c r="K9"/>
      <c r="L9"/>
    </row>
    <row r="10" spans="8:12" ht="15">
      <c r="H10" s="36">
        <v>2.2</v>
      </c>
      <c r="I10" s="36">
        <v>2.2</v>
      </c>
      <c r="J10" s="36">
        <v>2.2</v>
      </c>
      <c r="K10"/>
      <c r="L10"/>
    </row>
    <row r="11" spans="8:12" ht="15">
      <c r="H11" s="9"/>
      <c r="I11" s="9"/>
      <c r="J11" s="36">
        <v>2.4</v>
      </c>
      <c r="K11"/>
      <c r="L11"/>
    </row>
    <row r="12" spans="8:12" ht="15">
      <c r="H12" s="9"/>
      <c r="I12" s="36">
        <v>2.7</v>
      </c>
      <c r="J12" s="36">
        <v>2.7</v>
      </c>
      <c r="K12"/>
      <c r="L12"/>
    </row>
    <row r="13" spans="8:12" ht="15">
      <c r="H13" s="9"/>
      <c r="I13" s="9"/>
      <c r="J13" s="36">
        <v>3</v>
      </c>
      <c r="K13"/>
      <c r="L13"/>
    </row>
    <row r="14" spans="8:12" ht="15">
      <c r="H14" s="36">
        <v>3.3</v>
      </c>
      <c r="I14" s="36">
        <v>3.3</v>
      </c>
      <c r="J14" s="36">
        <v>3.3</v>
      </c>
      <c r="K14"/>
      <c r="L14"/>
    </row>
    <row r="15" spans="8:12" ht="15">
      <c r="H15" s="9"/>
      <c r="I15" s="9"/>
      <c r="J15" s="36">
        <v>3.6</v>
      </c>
      <c r="K15"/>
      <c r="L15"/>
    </row>
    <row r="16" spans="8:12" ht="15">
      <c r="H16" s="9"/>
      <c r="I16" s="36">
        <v>3.9</v>
      </c>
      <c r="J16" s="36">
        <v>3.9</v>
      </c>
      <c r="K16"/>
      <c r="L16"/>
    </row>
    <row r="17" spans="1:12" ht="15">
      <c r="A17" s="40" t="s">
        <v>41</v>
      </c>
      <c r="B17" s="40"/>
      <c r="C17" s="40"/>
      <c r="D17" s="40"/>
      <c r="E17" s="40"/>
      <c r="F17" s="40"/>
      <c r="H17" s="9"/>
      <c r="I17" s="9"/>
      <c r="J17" s="36">
        <v>4.3</v>
      </c>
      <c r="K17"/>
      <c r="L17"/>
    </row>
    <row r="18" spans="1:12" ht="15.75">
      <c r="A18" s="13" t="s">
        <v>5</v>
      </c>
      <c r="B18" s="14" t="s">
        <v>6</v>
      </c>
      <c r="C18" s="15">
        <v>8.4</v>
      </c>
      <c r="D18" s="16" t="s">
        <v>7</v>
      </c>
      <c r="E18" s="16" t="s">
        <v>8</v>
      </c>
      <c r="F18" s="16" t="s">
        <v>9</v>
      </c>
      <c r="H18" s="36">
        <v>4.7</v>
      </c>
      <c r="I18" s="36">
        <v>4.7</v>
      </c>
      <c r="J18" s="36">
        <v>4.7</v>
      </c>
      <c r="K18"/>
      <c r="L18"/>
    </row>
    <row r="19" spans="1:12" ht="15.75">
      <c r="A19" s="13" t="s">
        <v>8</v>
      </c>
      <c r="B19" s="14" t="s">
        <v>6</v>
      </c>
      <c r="C19" s="15">
        <v>6.8</v>
      </c>
      <c r="D19" s="17">
        <f>IF(D20&gt;C18,C18,D20)</f>
        <v>6.428571428571429</v>
      </c>
      <c r="E19" s="18">
        <f>IF(E20&gt;C18,C18,E20)</f>
        <v>6.796874999999999</v>
      </c>
      <c r="F19" s="17">
        <f>IF(F20&gt;C18,C18,F20)</f>
        <v>7.083333333333334</v>
      </c>
      <c r="H19" s="9"/>
      <c r="I19" s="9"/>
      <c r="J19" s="36">
        <v>5.1</v>
      </c>
      <c r="K19"/>
      <c r="L19"/>
    </row>
    <row r="20" spans="1:12" ht="15.75">
      <c r="A20" s="13" t="s">
        <v>10</v>
      </c>
      <c r="B20" s="14" t="s">
        <v>11</v>
      </c>
      <c r="C20" s="15">
        <v>3</v>
      </c>
      <c r="D20" s="6">
        <f>2.5*((C26+E26+C27)/(E26+C27))</f>
        <v>6.428571428571429</v>
      </c>
      <c r="E20" s="6">
        <f>2.5*((C26+F26+C27)/(F26+C27))</f>
        <v>6.796874999999999</v>
      </c>
      <c r="F20" s="6">
        <f>2.5*((C26+C27)/C27)</f>
        <v>7.083333333333334</v>
      </c>
      <c r="G20"/>
      <c r="H20" s="9"/>
      <c r="I20" s="36">
        <v>5.6</v>
      </c>
      <c r="J20" s="36">
        <v>5.6</v>
      </c>
      <c r="K20"/>
      <c r="L20"/>
    </row>
    <row r="21" spans="1:12" ht="15">
      <c r="A21"/>
      <c r="B21"/>
      <c r="C21"/>
      <c r="D21"/>
      <c r="E21"/>
      <c r="F21"/>
      <c r="H21" s="9"/>
      <c r="I21" s="9"/>
      <c r="J21" s="36">
        <v>6.2</v>
      </c>
      <c r="K21"/>
      <c r="L21"/>
    </row>
    <row r="22" spans="1:12" ht="15.75">
      <c r="A22" s="19" t="s">
        <v>12</v>
      </c>
      <c r="B22" s="20" t="s">
        <v>13</v>
      </c>
      <c r="C22" s="21">
        <f>C19/C20</f>
        <v>2.2666666666666666</v>
      </c>
      <c r="D22" s="22" t="s">
        <v>14</v>
      </c>
      <c r="E22" s="20" t="s">
        <v>11</v>
      </c>
      <c r="F22" s="21">
        <f>C23+(C28/1000)</f>
        <v>3.1090263691683573</v>
      </c>
      <c r="G22"/>
      <c r="H22" s="36">
        <v>6.8</v>
      </c>
      <c r="I22" s="36">
        <v>6.8</v>
      </c>
      <c r="J22" s="36">
        <v>6.8</v>
      </c>
      <c r="K22"/>
      <c r="L22"/>
    </row>
    <row r="23" spans="1:12" ht="15.75">
      <c r="A23" s="23" t="s">
        <v>15</v>
      </c>
      <c r="B23" s="24" t="s">
        <v>11</v>
      </c>
      <c r="C23" s="25">
        <f>(C18-1.9)/C22</f>
        <v>2.8676470588235294</v>
      </c>
      <c r="D23" s="22" t="s">
        <v>16</v>
      </c>
      <c r="E23" s="20" t="s">
        <v>11</v>
      </c>
      <c r="F23" s="21">
        <f>(C19-(0.4*C22))/C22+(C19/(C25+F26+C27))+0.4</f>
        <v>3.1934015927189985</v>
      </c>
      <c r="G23"/>
      <c r="H23" s="9"/>
      <c r="I23" s="9"/>
      <c r="J23" s="36">
        <v>7.5</v>
      </c>
      <c r="K23"/>
      <c r="L23"/>
    </row>
    <row r="24" spans="1:12" ht="15.75">
      <c r="A24" s="26" t="s">
        <v>17</v>
      </c>
      <c r="B24" s="24" t="s">
        <v>18</v>
      </c>
      <c r="C24" s="27">
        <f>C23*C23*C22</f>
        <v>18.639705882352942</v>
      </c>
      <c r="D24" s="41" t="s">
        <v>42</v>
      </c>
      <c r="E24" s="41"/>
      <c r="F24" s="41"/>
      <c r="H24" s="9"/>
      <c r="I24" s="36">
        <v>8.2</v>
      </c>
      <c r="J24" s="36">
        <v>8.2</v>
      </c>
      <c r="K24"/>
      <c r="L24"/>
    </row>
    <row r="25" spans="1:12" ht="15.75">
      <c r="A25" s="30" t="s">
        <v>43</v>
      </c>
      <c r="B25" s="31" t="s">
        <v>13</v>
      </c>
      <c r="C25" s="32">
        <f>((C19-2.5)*((E26/2)+C27))/2.5</f>
        <v>22.36</v>
      </c>
      <c r="D25" s="28" t="s">
        <v>44</v>
      </c>
      <c r="E25" s="29" t="s">
        <v>22</v>
      </c>
      <c r="F25" s="29" t="s">
        <v>23</v>
      </c>
      <c r="H25" s="9"/>
      <c r="I25" s="9"/>
      <c r="J25" s="36">
        <v>9.1</v>
      </c>
      <c r="K25"/>
      <c r="L25"/>
    </row>
    <row r="26" spans="1:12" ht="15.75">
      <c r="A26" s="13" t="s">
        <v>20</v>
      </c>
      <c r="B26" s="14" t="s">
        <v>13</v>
      </c>
      <c r="C26" s="15">
        <v>22</v>
      </c>
      <c r="D26" s="33">
        <f>C27+F26</f>
        <v>12.8</v>
      </c>
      <c r="E26" s="34">
        <v>2</v>
      </c>
      <c r="F26" s="34">
        <v>0.8</v>
      </c>
      <c r="K26"/>
      <c r="L26"/>
    </row>
    <row r="27" spans="1:7" ht="15.75">
      <c r="A27" s="13" t="s">
        <v>25</v>
      </c>
      <c r="B27" s="14" t="s">
        <v>13</v>
      </c>
      <c r="C27" s="15">
        <v>12</v>
      </c>
      <c r="G27"/>
    </row>
    <row r="28" spans="1:10" ht="15.75">
      <c r="A28" s="26" t="s">
        <v>26</v>
      </c>
      <c r="B28" s="24" t="s">
        <v>27</v>
      </c>
      <c r="C28" s="25">
        <f>C18/(C26+F26+C27)*1000</f>
        <v>241.37931034482762</v>
      </c>
      <c r="D28" s="42" t="s">
        <v>28</v>
      </c>
      <c r="E28" s="42"/>
      <c r="F28" s="42"/>
      <c r="G28"/>
      <c r="H28"/>
      <c r="I28"/>
      <c r="J28"/>
    </row>
    <row r="29" spans="1:10" ht="15">
      <c r="A29" s="40" t="s">
        <v>29</v>
      </c>
      <c r="B29" s="40"/>
      <c r="C29" s="40"/>
      <c r="D29" s="40"/>
      <c r="E29" s="40"/>
      <c r="F29" s="40"/>
      <c r="G29"/>
      <c r="H29"/>
      <c r="I29"/>
      <c r="J29"/>
    </row>
    <row r="30" spans="1:10" ht="15">
      <c r="A30" s="43" t="s">
        <v>30</v>
      </c>
      <c r="B30" s="43"/>
      <c r="C30" s="43"/>
      <c r="D30" s="43"/>
      <c r="E30" s="43"/>
      <c r="F30" s="43"/>
      <c r="G30"/>
      <c r="H30"/>
      <c r="I30"/>
      <c r="J30"/>
    </row>
    <row r="31" spans="1:10" ht="26.25" customHeight="1">
      <c r="A31" s="44" t="s">
        <v>45</v>
      </c>
      <c r="B31" s="44"/>
      <c r="C31" s="44"/>
      <c r="D31" s="44"/>
      <c r="E31" s="44"/>
      <c r="F31" s="44"/>
      <c r="G31"/>
      <c r="H31"/>
      <c r="I31"/>
      <c r="J31"/>
    </row>
    <row r="32" spans="1:10" ht="28.5" customHeight="1">
      <c r="A32" s="44" t="s">
        <v>32</v>
      </c>
      <c r="B32" s="44"/>
      <c r="C32" s="44"/>
      <c r="D32" s="44"/>
      <c r="E32" s="44"/>
      <c r="F32" s="44"/>
      <c r="G32"/>
      <c r="H32"/>
      <c r="I32"/>
      <c r="J32"/>
    </row>
    <row r="33" spans="1:10" ht="15">
      <c r="A33" s="43" t="s">
        <v>46</v>
      </c>
      <c r="B33" s="43"/>
      <c r="C33" s="43"/>
      <c r="D33" s="43"/>
      <c r="E33" s="43"/>
      <c r="F33" s="43"/>
      <c r="G33"/>
      <c r="H33"/>
      <c r="I33"/>
      <c r="J33"/>
    </row>
    <row r="34" spans="1:7" ht="27" customHeight="1">
      <c r="A34" s="44" t="s">
        <v>47</v>
      </c>
      <c r="B34" s="44"/>
      <c r="C34" s="44"/>
      <c r="D34" s="44"/>
      <c r="E34" s="44"/>
      <c r="F34" s="44"/>
      <c r="G34"/>
    </row>
    <row r="35" spans="1:7" ht="39" customHeight="1">
      <c r="A35" s="44" t="s">
        <v>48</v>
      </c>
      <c r="B35" s="44"/>
      <c r="C35" s="44"/>
      <c r="D35" s="44"/>
      <c r="E35" s="44"/>
      <c r="F35" s="44"/>
      <c r="G35"/>
    </row>
    <row r="36" spans="1:64" ht="12.75" customHeight="1">
      <c r="A36" s="44" t="s">
        <v>49</v>
      </c>
      <c r="B36" s="44"/>
      <c r="C36" s="44"/>
      <c r="D36" s="44"/>
      <c r="E36" s="44"/>
      <c r="F36" s="44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</row>
    <row r="37" spans="1:6" ht="15" customHeight="1">
      <c r="A37" s="44" t="s">
        <v>37</v>
      </c>
      <c r="B37" s="44"/>
      <c r="C37" s="44"/>
      <c r="D37" s="44"/>
      <c r="E37" s="44"/>
      <c r="F37" s="44"/>
    </row>
    <row r="38" spans="1:6" ht="27" customHeight="1">
      <c r="A38" s="44" t="s">
        <v>38</v>
      </c>
      <c r="B38" s="44"/>
      <c r="C38" s="44"/>
      <c r="D38" s="44"/>
      <c r="E38" s="44"/>
      <c r="F38" s="44"/>
    </row>
    <row r="39" spans="1:6" ht="25.5" customHeight="1">
      <c r="A39" s="44" t="s">
        <v>39</v>
      </c>
      <c r="B39" s="44"/>
      <c r="C39" s="44"/>
      <c r="D39" s="44"/>
      <c r="E39" s="44"/>
      <c r="F39" s="44"/>
    </row>
    <row r="40" spans="1:6" ht="15" customHeight="1">
      <c r="A40" s="47" t="s">
        <v>62</v>
      </c>
      <c r="B40" s="44"/>
      <c r="C40" s="44"/>
      <c r="D40" s="44"/>
      <c r="E40" s="44"/>
      <c r="F40" s="44"/>
    </row>
    <row r="41" spans="1:6" ht="15">
      <c r="A41" s="48" t="s">
        <v>63</v>
      </c>
      <c r="B41" s="43"/>
      <c r="C41" s="43"/>
      <c r="D41" s="43"/>
      <c r="E41" s="43"/>
      <c r="F41" s="43"/>
    </row>
    <row r="42" spans="1:6" ht="15">
      <c r="A42" s="8"/>
      <c r="B42"/>
      <c r="C42"/>
      <c r="D42"/>
      <c r="E42"/>
      <c r="F42"/>
    </row>
    <row r="43" spans="1:6" ht="15">
      <c r="A43" s="8"/>
      <c r="B43"/>
      <c r="C43"/>
      <c r="D43"/>
      <c r="E43"/>
      <c r="F43"/>
    </row>
    <row r="44" spans="1:6" ht="15">
      <c r="A44" s="8"/>
      <c r="B44"/>
      <c r="C44"/>
      <c r="D44"/>
      <c r="E44"/>
      <c r="F44"/>
    </row>
    <row r="45" spans="1:6" ht="15">
      <c r="A45"/>
      <c r="B45"/>
      <c r="C45"/>
      <c r="D45"/>
      <c r="E45"/>
      <c r="F45"/>
    </row>
    <row r="46" spans="1:6" ht="15">
      <c r="A46"/>
      <c r="B46"/>
      <c r="C46"/>
      <c r="D46"/>
      <c r="E46"/>
      <c r="F46"/>
    </row>
    <row r="47" spans="1:6" ht="15">
      <c r="A47"/>
      <c r="B47"/>
      <c r="C47"/>
      <c r="D47"/>
      <c r="E47"/>
      <c r="F47"/>
    </row>
    <row r="48" spans="1:6" ht="15">
      <c r="A48"/>
      <c r="B48"/>
      <c r="C48"/>
      <c r="D48"/>
      <c r="E48"/>
      <c r="F48"/>
    </row>
    <row r="49" spans="1:6" ht="15">
      <c r="A49"/>
      <c r="B49"/>
      <c r="C49"/>
      <c r="D49"/>
      <c r="E49"/>
      <c r="F49"/>
    </row>
    <row r="50" spans="1:4" ht="15">
      <c r="A50" s="7"/>
      <c r="B50" s="7"/>
      <c r="C50" s="7"/>
      <c r="D50" s="7"/>
    </row>
    <row r="51" ht="15">
      <c r="D51" s="7"/>
    </row>
    <row r="52" spans="3:4" ht="15">
      <c r="C52" s="7"/>
      <c r="D52" s="7"/>
    </row>
    <row r="53" ht="15">
      <c r="D53" s="7"/>
    </row>
    <row r="54" spans="2:4" ht="15">
      <c r="B54" s="7"/>
      <c r="C54" s="7"/>
      <c r="D54" s="7"/>
    </row>
    <row r="55" ht="15">
      <c r="D55" s="7"/>
    </row>
    <row r="56" spans="3:4" ht="15">
      <c r="C56" s="7"/>
      <c r="D56" s="7"/>
    </row>
    <row r="57" ht="15">
      <c r="D57" s="7"/>
    </row>
  </sheetData>
  <sheetProtection password="C617" sheet="1"/>
  <mergeCells count="16">
    <mergeCell ref="A32:F32"/>
    <mergeCell ref="A33:F33"/>
    <mergeCell ref="A34:F34"/>
    <mergeCell ref="A35:F35"/>
    <mergeCell ref="A40:F40"/>
    <mergeCell ref="A41:F41"/>
    <mergeCell ref="A36:F36"/>
    <mergeCell ref="A37:F37"/>
    <mergeCell ref="A38:F38"/>
    <mergeCell ref="A39:F39"/>
    <mergeCell ref="A17:F17"/>
    <mergeCell ref="D24:F24"/>
    <mergeCell ref="D28:F28"/>
    <mergeCell ref="A29:F29"/>
    <mergeCell ref="A30:F30"/>
    <mergeCell ref="A31:F31"/>
  </mergeCells>
  <hyperlinks>
    <hyperlink ref="D28" r:id="rId1" display="huxfluxdeluxe.wordpress.com"/>
  </hyperlinks>
  <printOptions/>
  <pageMargins left="0.7875" right="0.7875" top="1.025" bottom="1.025" header="0.7875" footer="0.7875"/>
  <pageSetup horizontalDpi="300" verticalDpi="300" orientation="portrait" paperSize="9" r:id="rId3"/>
  <headerFooter>
    <oddHeader>&amp;C&amp;A</oddHeader>
    <oddFooter>&amp;CСтраница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M55"/>
  <sheetViews>
    <sheetView zoomScalePageLayoutView="0" workbookViewId="0" topLeftCell="A1">
      <selection activeCell="G1" sqref="G1"/>
    </sheetView>
  </sheetViews>
  <sheetFormatPr defaultColWidth="11.57421875" defaultRowHeight="12.75"/>
  <cols>
    <col min="1" max="1" width="20.421875" style="1" customWidth="1"/>
    <col min="2" max="2" width="10.140625" style="1" customWidth="1"/>
    <col min="3" max="3" width="15.28125" style="1" customWidth="1"/>
    <col min="4" max="12" width="11.421875" style="1" customWidth="1"/>
    <col min="13" max="64" width="11.57421875" style="1" customWidth="1"/>
  </cols>
  <sheetData>
    <row r="1" spans="8:13" ht="15.75">
      <c r="H1" s="35" t="s">
        <v>0</v>
      </c>
      <c r="I1" s="35" t="s">
        <v>1</v>
      </c>
      <c r="J1" s="35" t="s">
        <v>2</v>
      </c>
      <c r="K1"/>
      <c r="L1"/>
      <c r="M1" s="2" t="s">
        <v>3</v>
      </c>
    </row>
    <row r="2" spans="8:13" ht="15">
      <c r="H2" s="36">
        <v>1</v>
      </c>
      <c r="I2" s="36">
        <v>1</v>
      </c>
      <c r="J2" s="36">
        <v>1</v>
      </c>
      <c r="K2"/>
      <c r="L2"/>
      <c r="M2" s="3"/>
    </row>
    <row r="3" spans="7:13" ht="15">
      <c r="G3"/>
      <c r="H3" s="9"/>
      <c r="I3" s="9"/>
      <c r="J3" s="36">
        <v>1.1</v>
      </c>
      <c r="K3"/>
      <c r="L3"/>
      <c r="M3" s="46"/>
    </row>
    <row r="4" spans="7:13" ht="15">
      <c r="G4"/>
      <c r="H4" s="9"/>
      <c r="I4" s="36">
        <v>1.2</v>
      </c>
      <c r="J4" s="36">
        <v>1.2</v>
      </c>
      <c r="K4"/>
      <c r="L4"/>
      <c r="M4" s="3"/>
    </row>
    <row r="5" spans="8:13" ht="15">
      <c r="H5" s="9"/>
      <c r="I5" s="9"/>
      <c r="J5" s="36">
        <v>1.3</v>
      </c>
      <c r="K5"/>
      <c r="L5"/>
      <c r="M5" s="4"/>
    </row>
    <row r="6" spans="8:13" ht="15">
      <c r="H6" s="36">
        <v>1.5</v>
      </c>
      <c r="I6" s="36">
        <v>1.5</v>
      </c>
      <c r="J6" s="36">
        <v>1.5</v>
      </c>
      <c r="K6"/>
      <c r="L6"/>
      <c r="M6" s="3"/>
    </row>
    <row r="7" spans="8:13" ht="15">
      <c r="H7" s="9"/>
      <c r="I7" s="9"/>
      <c r="J7" s="36">
        <v>1.6</v>
      </c>
      <c r="K7"/>
      <c r="L7"/>
      <c r="M7" s="5"/>
    </row>
    <row r="8" spans="8:12" ht="15">
      <c r="H8" s="9"/>
      <c r="I8" s="36">
        <v>1.8</v>
      </c>
      <c r="J8" s="36">
        <v>1.8</v>
      </c>
      <c r="K8"/>
      <c r="L8"/>
    </row>
    <row r="9" spans="8:12" ht="15">
      <c r="H9" s="9"/>
      <c r="I9" s="9"/>
      <c r="J9" s="36">
        <v>2</v>
      </c>
      <c r="K9"/>
      <c r="L9"/>
    </row>
    <row r="10" spans="8:12" ht="15">
      <c r="H10" s="36">
        <v>2.2</v>
      </c>
      <c r="I10" s="36">
        <v>2.2</v>
      </c>
      <c r="J10" s="36">
        <v>2.2</v>
      </c>
      <c r="K10"/>
      <c r="L10"/>
    </row>
    <row r="11" spans="8:12" ht="15">
      <c r="H11" s="9"/>
      <c r="I11" s="9"/>
      <c r="J11" s="36">
        <v>2.4</v>
      </c>
      <c r="K11"/>
      <c r="L11"/>
    </row>
    <row r="12" spans="8:12" ht="15">
      <c r="H12" s="9"/>
      <c r="I12" s="36">
        <v>2.7</v>
      </c>
      <c r="J12" s="36">
        <v>2.7</v>
      </c>
      <c r="K12"/>
      <c r="L12"/>
    </row>
    <row r="13" spans="8:12" ht="15">
      <c r="H13" s="9"/>
      <c r="I13" s="9"/>
      <c r="J13" s="36">
        <v>3</v>
      </c>
      <c r="K13"/>
      <c r="L13"/>
    </row>
    <row r="14" spans="8:12" ht="15">
      <c r="H14" s="36">
        <v>3.3</v>
      </c>
      <c r="I14" s="36">
        <v>3.3</v>
      </c>
      <c r="J14" s="36">
        <v>3.3</v>
      </c>
      <c r="K14"/>
      <c r="L14"/>
    </row>
    <row r="15" spans="8:12" ht="15">
      <c r="H15" s="9"/>
      <c r="I15" s="9"/>
      <c r="J15" s="36">
        <v>3.6</v>
      </c>
      <c r="K15"/>
      <c r="L15"/>
    </row>
    <row r="16" spans="8:12" ht="15">
      <c r="H16" s="9"/>
      <c r="I16" s="36">
        <v>3.9</v>
      </c>
      <c r="J16" s="36">
        <v>3.9</v>
      </c>
      <c r="K16"/>
      <c r="L16"/>
    </row>
    <row r="17" spans="1:12" ht="15">
      <c r="A17" s="45" t="s">
        <v>50</v>
      </c>
      <c r="B17" s="45"/>
      <c r="C17" s="45"/>
      <c r="D17" s="45"/>
      <c r="E17" s="45"/>
      <c r="F17" s="45"/>
      <c r="H17" s="9"/>
      <c r="I17" s="9"/>
      <c r="J17" s="36">
        <v>4.3</v>
      </c>
      <c r="K17"/>
      <c r="L17"/>
    </row>
    <row r="18" spans="1:12" ht="15.75">
      <c r="A18" s="13" t="s">
        <v>5</v>
      </c>
      <c r="B18" s="14" t="s">
        <v>6</v>
      </c>
      <c r="C18" s="15">
        <v>8.4</v>
      </c>
      <c r="D18" s="16" t="s">
        <v>7</v>
      </c>
      <c r="E18" s="16" t="s">
        <v>8</v>
      </c>
      <c r="F18" s="16" t="s">
        <v>9</v>
      </c>
      <c r="H18" s="36">
        <v>4.7</v>
      </c>
      <c r="I18" s="36">
        <v>4.7</v>
      </c>
      <c r="J18" s="36">
        <v>4.7</v>
      </c>
      <c r="K18"/>
      <c r="L18"/>
    </row>
    <row r="19" spans="1:12" ht="15.75">
      <c r="A19" s="13" t="s">
        <v>8</v>
      </c>
      <c r="B19" s="14" t="s">
        <v>6</v>
      </c>
      <c r="C19" s="15">
        <v>6.8</v>
      </c>
      <c r="D19" s="17">
        <f>IF(D20&gt;C18,C18,D20)</f>
        <v>6.071428571428571</v>
      </c>
      <c r="E19" s="18">
        <f>IF(E20&gt;C18,C18,E20)</f>
        <v>6.800000000000001</v>
      </c>
      <c r="F19" s="17">
        <f>IF(F20&gt;C18,C18,F20)</f>
        <v>7.083333333333334</v>
      </c>
      <c r="H19" s="9"/>
      <c r="I19" s="9"/>
      <c r="J19" s="36">
        <v>5.1</v>
      </c>
      <c r="K19"/>
      <c r="L19"/>
    </row>
    <row r="20" spans="1:12" ht="15.75">
      <c r="A20" s="10" t="s">
        <v>10</v>
      </c>
      <c r="B20" s="11" t="s">
        <v>11</v>
      </c>
      <c r="C20" s="12">
        <v>3</v>
      </c>
      <c r="D20" s="6">
        <f>2.5*((C25+C27+E26+F26)/(C27+E26+F26))</f>
        <v>6.071428571428571</v>
      </c>
      <c r="E20" s="6">
        <f>2.5*((C25+E26+C27+F26)/(C27+F26))</f>
        <v>6.800000000000001</v>
      </c>
      <c r="F20" s="6">
        <f>2.5*((C25+D26+C27)/(C27))</f>
        <v>7.083333333333334</v>
      </c>
      <c r="G20"/>
      <c r="H20" s="9"/>
      <c r="I20" s="36">
        <v>5.6</v>
      </c>
      <c r="J20" s="36">
        <v>5.6</v>
      </c>
      <c r="K20"/>
      <c r="L20"/>
    </row>
    <row r="21" spans="1:12" ht="15">
      <c r="A21"/>
      <c r="B21"/>
      <c r="C21"/>
      <c r="D21"/>
      <c r="E21"/>
      <c r="F21"/>
      <c r="H21" s="9"/>
      <c r="I21" s="9"/>
      <c r="J21" s="36">
        <v>6.2</v>
      </c>
      <c r="K21"/>
      <c r="L21"/>
    </row>
    <row r="22" spans="1:12" ht="15.75">
      <c r="A22" s="19" t="s">
        <v>12</v>
      </c>
      <c r="B22" s="20" t="s">
        <v>13</v>
      </c>
      <c r="C22" s="21">
        <f>C19/C20</f>
        <v>2.2666666666666666</v>
      </c>
      <c r="D22" s="22" t="s">
        <v>14</v>
      </c>
      <c r="E22" s="20" t="s">
        <v>11</v>
      </c>
      <c r="F22" s="21">
        <f>C23+(C28/1000)</f>
        <v>3.118393327480246</v>
      </c>
      <c r="G22"/>
      <c r="H22" s="36">
        <v>6.8</v>
      </c>
      <c r="I22" s="36">
        <v>6.8</v>
      </c>
      <c r="J22" s="36">
        <v>6.8</v>
      </c>
      <c r="K22"/>
      <c r="L22"/>
    </row>
    <row r="23" spans="1:12" ht="15.75">
      <c r="A23" s="23" t="s">
        <v>15</v>
      </c>
      <c r="B23" s="24" t="s">
        <v>11</v>
      </c>
      <c r="C23" s="25">
        <f>(C18-1.9)/C22</f>
        <v>2.8676470588235294</v>
      </c>
      <c r="D23" s="22" t="s">
        <v>16</v>
      </c>
      <c r="E23" s="20" t="s">
        <v>11</v>
      </c>
      <c r="F23" s="21">
        <f>(C19-(0.4*C22))/C22+(C19/(C25+F26+C27))+0.4</f>
        <v>3.2092307692307687</v>
      </c>
      <c r="G23"/>
      <c r="H23" s="9"/>
      <c r="I23" s="9"/>
      <c r="J23" s="36">
        <v>7.5</v>
      </c>
      <c r="K23"/>
      <c r="L23"/>
    </row>
    <row r="24" spans="1:12" ht="15.75">
      <c r="A24" s="26" t="s">
        <v>17</v>
      </c>
      <c r="B24" s="24" t="s">
        <v>18</v>
      </c>
      <c r="C24" s="27">
        <f>C23*C23*C22</f>
        <v>18.639705882352942</v>
      </c>
      <c r="D24" s="41" t="s">
        <v>51</v>
      </c>
      <c r="E24" s="41"/>
      <c r="F24" s="41"/>
      <c r="G24"/>
      <c r="H24" s="9"/>
      <c r="I24" s="36">
        <v>8.2</v>
      </c>
      <c r="J24" s="36">
        <v>8.2</v>
      </c>
      <c r="K24"/>
      <c r="L24"/>
    </row>
    <row r="25" spans="1:12" ht="15.75">
      <c r="A25" s="13" t="s">
        <v>20</v>
      </c>
      <c r="B25" s="14" t="s">
        <v>13</v>
      </c>
      <c r="C25" s="15">
        <v>20</v>
      </c>
      <c r="D25" s="29" t="s">
        <v>22</v>
      </c>
      <c r="E25" s="29" t="s">
        <v>52</v>
      </c>
      <c r="F25" s="29" t="s">
        <v>53</v>
      </c>
      <c r="H25" s="9"/>
      <c r="I25" s="9"/>
      <c r="J25" s="36">
        <v>9.1</v>
      </c>
      <c r="K25"/>
      <c r="L25"/>
    </row>
    <row r="26" spans="1:12" ht="15.75">
      <c r="A26" s="37" t="s">
        <v>54</v>
      </c>
      <c r="B26" s="38" t="s">
        <v>13</v>
      </c>
      <c r="C26" s="39">
        <f>D26</f>
        <v>2</v>
      </c>
      <c r="D26" s="34">
        <v>2</v>
      </c>
      <c r="E26" s="34">
        <v>1.5</v>
      </c>
      <c r="F26" s="33">
        <f>D26-E26</f>
        <v>0.5</v>
      </c>
      <c r="K26"/>
      <c r="L26"/>
    </row>
    <row r="27" spans="1:7" ht="15.75">
      <c r="A27" s="13" t="s">
        <v>25</v>
      </c>
      <c r="B27" s="14" t="s">
        <v>13</v>
      </c>
      <c r="C27" s="15">
        <v>12</v>
      </c>
      <c r="G27"/>
    </row>
    <row r="28" spans="1:7" ht="15.75">
      <c r="A28" s="26" t="s">
        <v>26</v>
      </c>
      <c r="B28" s="24" t="s">
        <v>27</v>
      </c>
      <c r="C28" s="25">
        <f>C18/(C25+E26+C27)*1000</f>
        <v>250.74626865671647</v>
      </c>
      <c r="D28" s="42" t="s">
        <v>28</v>
      </c>
      <c r="E28" s="42"/>
      <c r="F28" s="42"/>
      <c r="G28"/>
    </row>
    <row r="29" spans="1:10" ht="15">
      <c r="A29" s="40" t="s">
        <v>29</v>
      </c>
      <c r="B29" s="40"/>
      <c r="C29" s="40"/>
      <c r="D29" s="40"/>
      <c r="E29" s="40"/>
      <c r="F29" s="40"/>
      <c r="G29"/>
      <c r="H29"/>
      <c r="I29"/>
      <c r="J29"/>
    </row>
    <row r="30" spans="1:10" ht="15">
      <c r="A30" s="43" t="s">
        <v>30</v>
      </c>
      <c r="B30" s="43"/>
      <c r="C30" s="43"/>
      <c r="D30" s="43"/>
      <c r="E30" s="43"/>
      <c r="F30" s="43"/>
      <c r="G30"/>
      <c r="H30"/>
      <c r="I30"/>
      <c r="J30"/>
    </row>
    <row r="31" spans="1:10" ht="24.75" customHeight="1">
      <c r="A31" s="44" t="s">
        <v>45</v>
      </c>
      <c r="B31" s="44"/>
      <c r="C31" s="44"/>
      <c r="D31" s="44"/>
      <c r="E31" s="44"/>
      <c r="F31" s="44"/>
      <c r="G31"/>
      <c r="H31"/>
      <c r="I31"/>
      <c r="J31"/>
    </row>
    <row r="32" spans="1:10" ht="15">
      <c r="A32" s="43" t="s">
        <v>55</v>
      </c>
      <c r="B32" s="43"/>
      <c r="C32" s="43"/>
      <c r="D32" s="43"/>
      <c r="E32" s="43"/>
      <c r="F32" s="43"/>
      <c r="G32"/>
      <c r="H32"/>
      <c r="I32"/>
      <c r="J32"/>
    </row>
    <row r="33" spans="1:7" ht="26.25" customHeight="1">
      <c r="A33" s="44" t="s">
        <v>56</v>
      </c>
      <c r="B33" s="44"/>
      <c r="C33" s="44"/>
      <c r="D33" s="44"/>
      <c r="E33" s="44"/>
      <c r="F33" s="44"/>
      <c r="G33"/>
    </row>
    <row r="34" spans="1:7" ht="27.75" customHeight="1">
      <c r="A34" s="44" t="s">
        <v>57</v>
      </c>
      <c r="B34" s="44"/>
      <c r="C34" s="44"/>
      <c r="D34" s="44"/>
      <c r="E34" s="44"/>
      <c r="F34" s="44"/>
      <c r="G34"/>
    </row>
    <row r="35" spans="1:6" ht="27.75" customHeight="1">
      <c r="A35" s="44" t="s">
        <v>58</v>
      </c>
      <c r="B35" s="44"/>
      <c r="C35" s="44"/>
      <c r="D35" s="44"/>
      <c r="E35" s="44"/>
      <c r="F35" s="44"/>
    </row>
    <row r="36" spans="1:6" ht="27.75" customHeight="1">
      <c r="A36" s="44" t="s">
        <v>59</v>
      </c>
      <c r="B36" s="44"/>
      <c r="C36" s="44"/>
      <c r="D36" s="44"/>
      <c r="E36" s="44"/>
      <c r="F36" s="44"/>
    </row>
    <row r="37" spans="1:6" ht="26.25" customHeight="1">
      <c r="A37" s="44" t="s">
        <v>60</v>
      </c>
      <c r="B37" s="44"/>
      <c r="C37" s="44"/>
      <c r="D37" s="44"/>
      <c r="E37" s="44"/>
      <c r="F37" s="44"/>
    </row>
    <row r="38" spans="1:6" ht="15">
      <c r="A38" s="40" t="s">
        <v>40</v>
      </c>
      <c r="B38" s="40"/>
      <c r="C38" s="40"/>
      <c r="D38" s="40"/>
      <c r="E38" s="40"/>
      <c r="F38" s="40"/>
    </row>
    <row r="39" spans="1:6" ht="15">
      <c r="A39" s="43" t="s">
        <v>61</v>
      </c>
      <c r="B39" s="43"/>
      <c r="C39" s="43"/>
      <c r="D39" s="43"/>
      <c r="E39" s="43"/>
      <c r="F39" s="43"/>
    </row>
    <row r="40" spans="1:6" ht="15">
      <c r="A40"/>
      <c r="B40"/>
      <c r="C40"/>
      <c r="D40"/>
      <c r="E40"/>
      <c r="F40"/>
    </row>
    <row r="41" spans="1:6" ht="15">
      <c r="A41"/>
      <c r="B41"/>
      <c r="C41"/>
      <c r="D41"/>
      <c r="E41"/>
      <c r="F41"/>
    </row>
    <row r="42" spans="1:6" ht="15">
      <c r="A42"/>
      <c r="B42"/>
      <c r="C42"/>
      <c r="D42"/>
      <c r="E42"/>
      <c r="F42"/>
    </row>
    <row r="43" spans="1:6" ht="15">
      <c r="A43"/>
      <c r="B43"/>
      <c r="C43"/>
      <c r="D43"/>
      <c r="E43"/>
      <c r="F43"/>
    </row>
    <row r="44" spans="1:6" ht="15">
      <c r="A44"/>
      <c r="B44"/>
      <c r="C44"/>
      <c r="D44"/>
      <c r="E44"/>
      <c r="F44"/>
    </row>
    <row r="45" spans="1:6" ht="15">
      <c r="A45"/>
      <c r="B45"/>
      <c r="C45"/>
      <c r="D45"/>
      <c r="E45"/>
      <c r="F45"/>
    </row>
    <row r="46" spans="1:6" ht="15">
      <c r="A46"/>
      <c r="B46"/>
      <c r="C46"/>
      <c r="D46"/>
      <c r="E46"/>
      <c r="F46"/>
    </row>
    <row r="47" spans="1:6" ht="15">
      <c r="A47"/>
      <c r="B47"/>
      <c r="C47"/>
      <c r="D47"/>
      <c r="E47"/>
      <c r="F47"/>
    </row>
    <row r="48" spans="1:6" ht="15">
      <c r="A48"/>
      <c r="B48"/>
      <c r="C48"/>
      <c r="D48"/>
      <c r="E48"/>
      <c r="F48"/>
    </row>
    <row r="49" spans="1:6" ht="15">
      <c r="A49"/>
      <c r="B49"/>
      <c r="C49"/>
      <c r="D49"/>
      <c r="E49"/>
      <c r="F49"/>
    </row>
    <row r="50" spans="1:6" ht="15">
      <c r="A50"/>
      <c r="B50"/>
      <c r="C50"/>
      <c r="D50"/>
      <c r="E50"/>
      <c r="F50"/>
    </row>
    <row r="51" spans="1:6" ht="15">
      <c r="A51"/>
      <c r="B51"/>
      <c r="C51"/>
      <c r="D51"/>
      <c r="E51"/>
      <c r="F51"/>
    </row>
    <row r="52" spans="1:6" ht="15">
      <c r="A52"/>
      <c r="B52"/>
      <c r="C52"/>
      <c r="D52"/>
      <c r="E52"/>
      <c r="F52"/>
    </row>
    <row r="53" spans="1:6" ht="15">
      <c r="A53"/>
      <c r="B53"/>
      <c r="C53"/>
      <c r="D53"/>
      <c r="E53"/>
      <c r="F53"/>
    </row>
    <row r="54" spans="1:6" ht="15">
      <c r="A54"/>
      <c r="B54"/>
      <c r="C54"/>
      <c r="D54"/>
      <c r="E54"/>
      <c r="F54"/>
    </row>
    <row r="55" spans="1:6" ht="15">
      <c r="A55"/>
      <c r="B55"/>
      <c r="C55"/>
      <c r="D55"/>
      <c r="E55"/>
      <c r="F55"/>
    </row>
  </sheetData>
  <sheetProtection password="C617" sheet="1"/>
  <mergeCells count="14">
    <mergeCell ref="A37:F37"/>
    <mergeCell ref="A38:F38"/>
    <mergeCell ref="A39:F39"/>
    <mergeCell ref="A31:F31"/>
    <mergeCell ref="A32:F32"/>
    <mergeCell ref="A33:F33"/>
    <mergeCell ref="A34:F34"/>
    <mergeCell ref="A35:F35"/>
    <mergeCell ref="A17:F17"/>
    <mergeCell ref="D24:F24"/>
    <mergeCell ref="D28:F28"/>
    <mergeCell ref="A29:F29"/>
    <mergeCell ref="A30:F30"/>
    <mergeCell ref="A36:F36"/>
  </mergeCells>
  <hyperlinks>
    <hyperlink ref="D28" r:id="rId1" display="huxfluxdeluxe.wordpress.com"/>
  </hyperlinks>
  <printOptions/>
  <pageMargins left="0.7875" right="0.7875" top="1.025" bottom="1.025" header="0.7875" footer="0.7875"/>
  <pageSetup horizontalDpi="300" verticalDpi="300" orientation="portrait" paperSize="9" r:id="rId3"/>
  <headerFooter>
    <oddHeader>&amp;C&amp;A</oddHeader>
    <oddFooter>&amp;CСтраница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1151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Riley</dc:creator>
  <cp:keywords/>
  <dc:description/>
  <cp:lastModifiedBy>Riley</cp:lastModifiedBy>
  <dcterms:created xsi:type="dcterms:W3CDTF">2019-11-01T13:09:24Z</dcterms:created>
  <dcterms:modified xsi:type="dcterms:W3CDTF">2019-12-18T19:22:24Z</dcterms:modified>
  <cp:category/>
  <cp:version/>
  <cp:contentType/>
  <cp:contentStatus/>
  <cp:revision>657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